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20" windowWidth="28455" windowHeight="11220"/>
  </bookViews>
  <sheets>
    <sheet name="درآمدريز 140100608" sheetId="1" r:id="rId1"/>
    <sheet name="هزینه ريز 140100608" sheetId="2" r:id="rId2"/>
  </sheets>
  <externalReferences>
    <externalReference r:id="rId3"/>
  </externalReferences>
  <definedNames>
    <definedName name="_xlnm.Print_Area" localSheetId="0">'درآمدريز 140100608'!$A$1:$T$59</definedName>
    <definedName name="_xlnm.Print_Area" localSheetId="1">'هزینه ريز 140100608'!$A$1:$T$128</definedName>
  </definedNames>
  <calcPr calcId="125725"/>
</workbook>
</file>

<file path=xl/calcChain.xml><?xml version="1.0" encoding="utf-8"?>
<calcChain xmlns="http://schemas.openxmlformats.org/spreadsheetml/2006/main">
  <c r="C124" i="2"/>
  <c r="T123"/>
  <c r="T122"/>
  <c r="T121"/>
  <c r="T120"/>
  <c r="T119"/>
  <c r="T118"/>
  <c r="T117"/>
  <c r="T116"/>
  <c r="T115"/>
  <c r="T114"/>
  <c r="T113"/>
  <c r="S112"/>
  <c r="S124" s="1"/>
  <c r="R112"/>
  <c r="R124" s="1"/>
  <c r="Q112"/>
  <c r="Q124" s="1"/>
  <c r="P112"/>
  <c r="P124" s="1"/>
  <c r="O112"/>
  <c r="O124" s="1"/>
  <c r="N112"/>
  <c r="N124" s="1"/>
  <c r="M112"/>
  <c r="M124" s="1"/>
  <c r="L112"/>
  <c r="L124" s="1"/>
  <c r="K112"/>
  <c r="K124" s="1"/>
  <c r="J112"/>
  <c r="I112"/>
  <c r="I124" s="1"/>
  <c r="H112"/>
  <c r="H124" s="1"/>
  <c r="G112"/>
  <c r="G124" s="1"/>
  <c r="F112"/>
  <c r="F124" s="1"/>
  <c r="E112"/>
  <c r="E124" s="1"/>
  <c r="D112"/>
  <c r="T112" s="1"/>
  <c r="C110"/>
  <c r="S109"/>
  <c r="S110" s="1"/>
  <c r="R109"/>
  <c r="R110" s="1"/>
  <c r="Q109"/>
  <c r="Q110" s="1"/>
  <c r="P109"/>
  <c r="P110" s="1"/>
  <c r="O109"/>
  <c r="O110" s="1"/>
  <c r="N109"/>
  <c r="N110" s="1"/>
  <c r="M109"/>
  <c r="M110" s="1"/>
  <c r="L109"/>
  <c r="L110" s="1"/>
  <c r="K109"/>
  <c r="K110" s="1"/>
  <c r="J109"/>
  <c r="J110" s="1"/>
  <c r="I109"/>
  <c r="I110" s="1"/>
  <c r="H109"/>
  <c r="H110" s="1"/>
  <c r="G109"/>
  <c r="G110" s="1"/>
  <c r="F109"/>
  <c r="F110" s="1"/>
  <c r="E109"/>
  <c r="E110" s="1"/>
  <c r="D109"/>
  <c r="D110" s="1"/>
  <c r="T108"/>
  <c r="T107"/>
  <c r="T106"/>
  <c r="T105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T101"/>
  <c r="T102" s="1"/>
  <c r="S98"/>
  <c r="R98"/>
  <c r="Q98"/>
  <c r="P98"/>
  <c r="O98"/>
  <c r="N98"/>
  <c r="M98"/>
  <c r="L98"/>
  <c r="K98"/>
  <c r="J98"/>
  <c r="I98"/>
  <c r="H98"/>
  <c r="G98"/>
  <c r="F98"/>
  <c r="E98"/>
  <c r="D98"/>
  <c r="C98"/>
  <c r="T97"/>
  <c r="T96"/>
  <c r="T95"/>
  <c r="T94"/>
  <c r="A94"/>
  <c r="A95" s="1"/>
  <c r="A96" s="1"/>
  <c r="A97" s="1"/>
  <c r="T93"/>
  <c r="T98" s="1"/>
  <c r="T90"/>
  <c r="T89"/>
  <c r="T88"/>
  <c r="T87"/>
  <c r="T86"/>
  <c r="T85"/>
  <c r="U84"/>
  <c r="T84"/>
  <c r="S84"/>
  <c r="S91" s="1"/>
  <c r="R84"/>
  <c r="R91" s="1"/>
  <c r="Q84"/>
  <c r="Q91" s="1"/>
  <c r="P84"/>
  <c r="P91" s="1"/>
  <c r="O84"/>
  <c r="O91" s="1"/>
  <c r="N84"/>
  <c r="N91" s="1"/>
  <c r="M84"/>
  <c r="M91" s="1"/>
  <c r="L84"/>
  <c r="L91" s="1"/>
  <c r="K84"/>
  <c r="K91" s="1"/>
  <c r="J84"/>
  <c r="J91" s="1"/>
  <c r="I84"/>
  <c r="I91" s="1"/>
  <c r="H84"/>
  <c r="H91" s="1"/>
  <c r="G84"/>
  <c r="G91" s="1"/>
  <c r="F84"/>
  <c r="F91" s="1"/>
  <c r="E84"/>
  <c r="E91" s="1"/>
  <c r="D84"/>
  <c r="D91" s="1"/>
  <c r="C84"/>
  <c r="C91" s="1"/>
  <c r="T83"/>
  <c r="T82"/>
  <c r="T81"/>
  <c r="T80"/>
  <c r="T79"/>
  <c r="T78"/>
  <c r="T77"/>
  <c r="T76"/>
  <c r="T75"/>
  <c r="T74"/>
  <c r="T73"/>
  <c r="T72"/>
  <c r="T71"/>
  <c r="T70"/>
  <c r="T69"/>
  <c r="T68"/>
  <c r="T67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T66"/>
  <c r="T91" s="1"/>
  <c r="S64"/>
  <c r="R64"/>
  <c r="Q64"/>
  <c r="P64"/>
  <c r="O64"/>
  <c r="N64"/>
  <c r="M64"/>
  <c r="L64"/>
  <c r="K64"/>
  <c r="J64"/>
  <c r="I64"/>
  <c r="H64"/>
  <c r="G64"/>
  <c r="F64"/>
  <c r="E64"/>
  <c r="D64"/>
  <c r="C64"/>
  <c r="T63"/>
  <c r="T62"/>
  <c r="T61"/>
  <c r="T64" s="1"/>
  <c r="S59"/>
  <c r="S99" s="1"/>
  <c r="R59"/>
  <c r="R99" s="1"/>
  <c r="Q59"/>
  <c r="Q99" s="1"/>
  <c r="P59"/>
  <c r="P99" s="1"/>
  <c r="O59"/>
  <c r="O99" s="1"/>
  <c r="N59"/>
  <c r="N99" s="1"/>
  <c r="M59"/>
  <c r="M99" s="1"/>
  <c r="L59"/>
  <c r="L99" s="1"/>
  <c r="K59"/>
  <c r="K99" s="1"/>
  <c r="J59"/>
  <c r="J99" s="1"/>
  <c r="I59"/>
  <c r="I99" s="1"/>
  <c r="H59"/>
  <c r="H99" s="1"/>
  <c r="G59"/>
  <c r="G99" s="1"/>
  <c r="F59"/>
  <c r="F99" s="1"/>
  <c r="E59"/>
  <c r="E99" s="1"/>
  <c r="D59"/>
  <c r="D99" s="1"/>
  <c r="C59"/>
  <c r="C99" s="1"/>
  <c r="T58"/>
  <c r="T57"/>
  <c r="T56"/>
  <c r="T55"/>
  <c r="T54"/>
  <c r="T59" s="1"/>
  <c r="T99" s="1"/>
  <c r="T53"/>
  <c r="S49"/>
  <c r="R49"/>
  <c r="Q49"/>
  <c r="P49"/>
  <c r="O49"/>
  <c r="N49"/>
  <c r="M49"/>
  <c r="L49"/>
  <c r="K49"/>
  <c r="J49"/>
  <c r="I49"/>
  <c r="H49"/>
  <c r="G49"/>
  <c r="F49"/>
  <c r="E49"/>
  <c r="D49"/>
  <c r="C49"/>
  <c r="T48"/>
  <c r="T47"/>
  <c r="A47"/>
  <c r="A48" s="1"/>
  <c r="T46"/>
  <c r="A46"/>
  <c r="T45"/>
  <c r="T49" s="1"/>
  <c r="T44"/>
  <c r="A44"/>
  <c r="T43"/>
  <c r="S41"/>
  <c r="R41"/>
  <c r="Q41"/>
  <c r="P41"/>
  <c r="O41"/>
  <c r="N41"/>
  <c r="M41"/>
  <c r="L41"/>
  <c r="K41"/>
  <c r="J41"/>
  <c r="I41"/>
  <c r="H41"/>
  <c r="G41"/>
  <c r="F41"/>
  <c r="E41"/>
  <c r="D41"/>
  <c r="C41"/>
  <c r="T40"/>
  <c r="T39"/>
  <c r="T38"/>
  <c r="T37"/>
  <c r="T36"/>
  <c r="T35"/>
  <c r="T34"/>
  <c r="A34"/>
  <c r="A35" s="1"/>
  <c r="A36" s="1"/>
  <c r="A37" s="1"/>
  <c r="A38" s="1"/>
  <c r="A39" s="1"/>
  <c r="A40" s="1"/>
  <c r="T33"/>
  <c r="T41" s="1"/>
  <c r="T32"/>
  <c r="S30"/>
  <c r="R30"/>
  <c r="Q30"/>
  <c r="P30"/>
  <c r="O30"/>
  <c r="N30"/>
  <c r="M30"/>
  <c r="L30"/>
  <c r="K30"/>
  <c r="J30"/>
  <c r="I30"/>
  <c r="H30"/>
  <c r="G30"/>
  <c r="F30"/>
  <c r="E30"/>
  <c r="D30"/>
  <c r="C30"/>
  <c r="T29"/>
  <c r="T28"/>
  <c r="T27"/>
  <c r="T26"/>
  <c r="A26"/>
  <c r="A27" s="1"/>
  <c r="A28" s="1"/>
  <c r="A29" s="1"/>
  <c r="T25"/>
  <c r="T24"/>
  <c r="A24"/>
  <c r="T23"/>
  <c r="T22"/>
  <c r="A22"/>
  <c r="T21"/>
  <c r="T20"/>
  <c r="A20"/>
  <c r="T19"/>
  <c r="T18"/>
  <c r="A18"/>
  <c r="T17"/>
  <c r="T30" s="1"/>
  <c r="T16"/>
  <c r="A16"/>
  <c r="T15"/>
  <c r="S13"/>
  <c r="R13"/>
  <c r="Q13"/>
  <c r="P13"/>
  <c r="O13"/>
  <c r="N13"/>
  <c r="M13"/>
  <c r="L13"/>
  <c r="K13"/>
  <c r="J13"/>
  <c r="I13"/>
  <c r="H13"/>
  <c r="G13"/>
  <c r="F13"/>
  <c r="E13"/>
  <c r="D13"/>
  <c r="C13"/>
  <c r="T12"/>
  <c r="A12"/>
  <c r="T11"/>
  <c r="T13" s="1"/>
  <c r="S9"/>
  <c r="S50" s="1"/>
  <c r="S103" s="1"/>
  <c r="S125" s="1"/>
  <c r="S130" s="1"/>
  <c r="R9"/>
  <c r="R50" s="1"/>
  <c r="R103" s="1"/>
  <c r="R125" s="1"/>
  <c r="R130" s="1"/>
  <c r="Q9"/>
  <c r="Q50" s="1"/>
  <c r="Q103" s="1"/>
  <c r="Q125" s="1"/>
  <c r="Q130" s="1"/>
  <c r="P9"/>
  <c r="P50" s="1"/>
  <c r="P103" s="1"/>
  <c r="P125" s="1"/>
  <c r="P130" s="1"/>
  <c r="O9"/>
  <c r="O50" s="1"/>
  <c r="O103" s="1"/>
  <c r="O125" s="1"/>
  <c r="O130" s="1"/>
  <c r="N9"/>
  <c r="N50" s="1"/>
  <c r="N103" s="1"/>
  <c r="N125" s="1"/>
  <c r="N130" s="1"/>
  <c r="M9"/>
  <c r="M50" s="1"/>
  <c r="M103" s="1"/>
  <c r="M125" s="1"/>
  <c r="M130" s="1"/>
  <c r="L9"/>
  <c r="L50" s="1"/>
  <c r="L103" s="1"/>
  <c r="L125" s="1"/>
  <c r="L130" s="1"/>
  <c r="K9"/>
  <c r="K50" s="1"/>
  <c r="K103" s="1"/>
  <c r="K125" s="1"/>
  <c r="K130" s="1"/>
  <c r="J9"/>
  <c r="J50" s="1"/>
  <c r="J103" s="1"/>
  <c r="J125" s="1"/>
  <c r="J130" s="1"/>
  <c r="I9"/>
  <c r="I50" s="1"/>
  <c r="I103" s="1"/>
  <c r="I125" s="1"/>
  <c r="I130" s="1"/>
  <c r="H9"/>
  <c r="H50" s="1"/>
  <c r="H103" s="1"/>
  <c r="H125" s="1"/>
  <c r="H130" s="1"/>
  <c r="G9"/>
  <c r="G50" s="1"/>
  <c r="G103" s="1"/>
  <c r="G125" s="1"/>
  <c r="G130" s="1"/>
  <c r="F9"/>
  <c r="F50" s="1"/>
  <c r="F103" s="1"/>
  <c r="F125" s="1"/>
  <c r="F130" s="1"/>
  <c r="E9"/>
  <c r="E50" s="1"/>
  <c r="E103" s="1"/>
  <c r="E125" s="1"/>
  <c r="E130" s="1"/>
  <c r="D9"/>
  <c r="D50" s="1"/>
  <c r="D103" s="1"/>
  <c r="C9"/>
  <c r="C50" s="1"/>
  <c r="C103" s="1"/>
  <c r="C125" s="1"/>
  <c r="C130" s="1"/>
  <c r="T8"/>
  <c r="T9" s="1"/>
  <c r="T50" s="1"/>
  <c r="T103" s="1"/>
  <c r="T6"/>
  <c r="T5"/>
  <c r="S113" i="1"/>
  <c r="R113"/>
  <c r="Q113"/>
  <c r="P113"/>
  <c r="O113"/>
  <c r="N113"/>
  <c r="M113"/>
  <c r="L113"/>
  <c r="K113"/>
  <c r="J113"/>
  <c r="I113"/>
  <c r="H113"/>
  <c r="G113"/>
  <c r="F113"/>
  <c r="E113"/>
  <c r="D113"/>
  <c r="C113"/>
  <c r="T113" s="1"/>
  <c r="T112"/>
  <c r="T111"/>
  <c r="T115" s="1"/>
  <c r="U71"/>
  <c r="S68"/>
  <c r="R68"/>
  <c r="Q68"/>
  <c r="P68"/>
  <c r="O68"/>
  <c r="N68"/>
  <c r="M68"/>
  <c r="L68"/>
  <c r="K68"/>
  <c r="J68"/>
  <c r="I68"/>
  <c r="H68"/>
  <c r="G68"/>
  <c r="F68"/>
  <c r="E68"/>
  <c r="D68"/>
  <c r="T68" s="1"/>
  <c r="S53"/>
  <c r="R53"/>
  <c r="Q53"/>
  <c r="P53"/>
  <c r="O53"/>
  <c r="N53"/>
  <c r="M53"/>
  <c r="L53"/>
  <c r="K53"/>
  <c r="J53"/>
  <c r="I53"/>
  <c r="H53"/>
  <c r="G53"/>
  <c r="F53"/>
  <c r="E53"/>
  <c r="D53"/>
  <c r="C53"/>
  <c r="T52"/>
  <c r="T51"/>
  <c r="T50"/>
  <c r="T49"/>
  <c r="T48"/>
  <c r="T47"/>
  <c r="T53" s="1"/>
  <c r="T43"/>
  <c r="S41"/>
  <c r="S44" s="1"/>
  <c r="R41"/>
  <c r="R44" s="1"/>
  <c r="Q41"/>
  <c r="Q44" s="1"/>
  <c r="P41"/>
  <c r="P44" s="1"/>
  <c r="O41"/>
  <c r="O44" s="1"/>
  <c r="N41"/>
  <c r="N44" s="1"/>
  <c r="M41"/>
  <c r="M44" s="1"/>
  <c r="L41"/>
  <c r="L44" s="1"/>
  <c r="K41"/>
  <c r="K44" s="1"/>
  <c r="J41"/>
  <c r="J44" s="1"/>
  <c r="I41"/>
  <c r="I44" s="1"/>
  <c r="H41"/>
  <c r="H44" s="1"/>
  <c r="G41"/>
  <c r="G44" s="1"/>
  <c r="F41"/>
  <c r="F44" s="1"/>
  <c r="E41"/>
  <c r="E44" s="1"/>
  <c r="D41"/>
  <c r="D44" s="1"/>
  <c r="C41"/>
  <c r="T40"/>
  <c r="T39"/>
  <c r="C36"/>
  <c r="T36" s="1"/>
  <c r="T35"/>
  <c r="S33"/>
  <c r="R33"/>
  <c r="Q33"/>
  <c r="P33"/>
  <c r="O33"/>
  <c r="N33"/>
  <c r="M33"/>
  <c r="L33"/>
  <c r="K33"/>
  <c r="J33"/>
  <c r="I33"/>
  <c r="H33"/>
  <c r="G33"/>
  <c r="F33"/>
  <c r="E33"/>
  <c r="D33"/>
  <c r="C33"/>
  <c r="T33" s="1"/>
  <c r="T32"/>
  <c r="T29"/>
  <c r="T28"/>
  <c r="T27"/>
  <c r="T26"/>
  <c r="AB25"/>
  <c r="T25"/>
  <c r="AB24"/>
  <c r="X24"/>
  <c r="W24"/>
  <c r="W25" s="1"/>
  <c r="AB23"/>
  <c r="Z23"/>
  <c r="T23"/>
  <c r="AC22"/>
  <c r="AB22"/>
  <c r="Z22"/>
  <c r="V22"/>
  <c r="U22"/>
  <c r="S22"/>
  <c r="R22"/>
  <c r="Q22"/>
  <c r="P22"/>
  <c r="O22"/>
  <c r="N22"/>
  <c r="M22"/>
  <c r="L22"/>
  <c r="K22"/>
  <c r="J22"/>
  <c r="I22"/>
  <c r="H22"/>
  <c r="G22"/>
  <c r="F22"/>
  <c r="E22"/>
  <c r="D22"/>
  <c r="C22"/>
  <c r="T22" s="1"/>
  <c r="AC21"/>
  <c r="AB21"/>
  <c r="Z21"/>
  <c r="S21"/>
  <c r="R21"/>
  <c r="Q21"/>
  <c r="P21"/>
  <c r="O21"/>
  <c r="N21"/>
  <c r="M21"/>
  <c r="L21"/>
  <c r="K21"/>
  <c r="J21"/>
  <c r="I21"/>
  <c r="H21"/>
  <c r="G21"/>
  <c r="F21"/>
  <c r="E21"/>
  <c r="D21"/>
  <c r="C21"/>
  <c r="T21" s="1"/>
  <c r="AC20"/>
  <c r="AB20"/>
  <c r="Z20"/>
  <c r="S20"/>
  <c r="S24" s="1"/>
  <c r="R20"/>
  <c r="Q20"/>
  <c r="Q24" s="1"/>
  <c r="P20"/>
  <c r="O20"/>
  <c r="N20"/>
  <c r="M20"/>
  <c r="M24" s="1"/>
  <c r="L20"/>
  <c r="K20"/>
  <c r="K24" s="1"/>
  <c r="J20"/>
  <c r="I20"/>
  <c r="I24" s="1"/>
  <c r="H20"/>
  <c r="G20"/>
  <c r="F20"/>
  <c r="E20"/>
  <c r="E24" s="1"/>
  <c r="D20"/>
  <c r="C20"/>
  <c r="C24" s="1"/>
  <c r="AC19"/>
  <c r="AB19"/>
  <c r="Z19"/>
  <c r="Y19"/>
  <c r="T19"/>
  <c r="AC18"/>
  <c r="AB18"/>
  <c r="Z18"/>
  <c r="V18"/>
  <c r="W26" s="1"/>
  <c r="U18"/>
  <c r="T18"/>
  <c r="AC17"/>
  <c r="AB17"/>
  <c r="Z17"/>
  <c r="R17"/>
  <c r="P17"/>
  <c r="O17"/>
  <c r="O24" s="1"/>
  <c r="N17"/>
  <c r="J17"/>
  <c r="H17"/>
  <c r="G17"/>
  <c r="G24" s="1"/>
  <c r="F17"/>
  <c r="D17"/>
  <c r="AC16"/>
  <c r="AB16"/>
  <c r="Z16"/>
  <c r="Y16"/>
  <c r="Y24" s="1"/>
  <c r="T16"/>
  <c r="AC15"/>
  <c r="AC23" s="1"/>
  <c r="AB15"/>
  <c r="Z15"/>
  <c r="T15"/>
  <c r="C13"/>
  <c r="T12"/>
  <c r="T11"/>
  <c r="T10"/>
  <c r="T9"/>
  <c r="T8"/>
  <c r="T7"/>
  <c r="T6"/>
  <c r="T5"/>
  <c r="T109" i="2" l="1"/>
  <c r="T110" s="1"/>
  <c r="D124"/>
  <c r="T124" s="1"/>
  <c r="Z24" i="1"/>
  <c r="T13"/>
  <c r="D24"/>
  <c r="T24" s="1"/>
  <c r="F24"/>
  <c r="F30" s="1"/>
  <c r="H24"/>
  <c r="H30" s="1"/>
  <c r="J24"/>
  <c r="J30" s="1"/>
  <c r="L24"/>
  <c r="L30" s="1"/>
  <c r="N24"/>
  <c r="N30" s="1"/>
  <c r="P24"/>
  <c r="P30" s="1"/>
  <c r="R24"/>
  <c r="R30" s="1"/>
  <c r="C30"/>
  <c r="E30"/>
  <c r="G30"/>
  <c r="I30"/>
  <c r="K30"/>
  <c r="M30"/>
  <c r="O30"/>
  <c r="Q30"/>
  <c r="S30"/>
  <c r="T41"/>
  <c r="T17"/>
  <c r="T20"/>
  <c r="T125" i="2" l="1"/>
  <c r="D125"/>
  <c r="D130" s="1"/>
  <c r="P66" i="1"/>
  <c r="P69" s="1"/>
  <c r="P70" s="1"/>
  <c r="P37"/>
  <c r="P45" s="1"/>
  <c r="P54" s="1"/>
  <c r="P55" s="1"/>
  <c r="L66"/>
  <c r="L69" s="1"/>
  <c r="L70" s="1"/>
  <c r="L37"/>
  <c r="L45" s="1"/>
  <c r="L54" s="1"/>
  <c r="L55" s="1"/>
  <c r="H66"/>
  <c r="H69" s="1"/>
  <c r="H70" s="1"/>
  <c r="H37"/>
  <c r="H45" s="1"/>
  <c r="H54" s="1"/>
  <c r="H55" s="1"/>
  <c r="R66"/>
  <c r="R69" s="1"/>
  <c r="R70" s="1"/>
  <c r="R37"/>
  <c r="R45" s="1"/>
  <c r="R54" s="1"/>
  <c r="R55" s="1"/>
  <c r="N66"/>
  <c r="N69" s="1"/>
  <c r="N70" s="1"/>
  <c r="N37"/>
  <c r="N45" s="1"/>
  <c r="N54" s="1"/>
  <c r="N55" s="1"/>
  <c r="J66"/>
  <c r="J69" s="1"/>
  <c r="J70" s="1"/>
  <c r="J37"/>
  <c r="J45" s="1"/>
  <c r="J54" s="1"/>
  <c r="J55" s="1"/>
  <c r="F66"/>
  <c r="F69" s="1"/>
  <c r="F70" s="1"/>
  <c r="F37"/>
  <c r="F45" s="1"/>
  <c r="F54" s="1"/>
  <c r="F55" s="1"/>
  <c r="S66"/>
  <c r="S69" s="1"/>
  <c r="S70" s="1"/>
  <c r="S37"/>
  <c r="S45" s="1"/>
  <c r="S54" s="1"/>
  <c r="S55" s="1"/>
  <c r="O66"/>
  <c r="O69" s="1"/>
  <c r="O70" s="1"/>
  <c r="O37"/>
  <c r="O45" s="1"/>
  <c r="O54" s="1"/>
  <c r="O55" s="1"/>
  <c r="K66"/>
  <c r="K69" s="1"/>
  <c r="K70" s="1"/>
  <c r="K37"/>
  <c r="K45" s="1"/>
  <c r="K54" s="1"/>
  <c r="K55" s="1"/>
  <c r="G66"/>
  <c r="G69" s="1"/>
  <c r="G70" s="1"/>
  <c r="G37"/>
  <c r="G45" s="1"/>
  <c r="G54" s="1"/>
  <c r="G55" s="1"/>
  <c r="D30"/>
  <c r="T30" s="1"/>
  <c r="Q66"/>
  <c r="Q69" s="1"/>
  <c r="Q70" s="1"/>
  <c r="Q37"/>
  <c r="Q45" s="1"/>
  <c r="Q54" s="1"/>
  <c r="Q55" s="1"/>
  <c r="M66"/>
  <c r="M69" s="1"/>
  <c r="M70" s="1"/>
  <c r="M37"/>
  <c r="M45" s="1"/>
  <c r="M54" s="1"/>
  <c r="M55" s="1"/>
  <c r="I66"/>
  <c r="I69" s="1"/>
  <c r="I70" s="1"/>
  <c r="I37"/>
  <c r="I45" s="1"/>
  <c r="I54" s="1"/>
  <c r="I55" s="1"/>
  <c r="E66"/>
  <c r="E69" s="1"/>
  <c r="E70" s="1"/>
  <c r="E37"/>
  <c r="E45" s="1"/>
  <c r="E54" s="1"/>
  <c r="E55" s="1"/>
  <c r="C37"/>
  <c r="T130" i="2" l="1"/>
  <c r="U125"/>
  <c r="U30" i="1"/>
  <c r="D75" s="1"/>
  <c r="T37"/>
  <c r="D66"/>
  <c r="D37"/>
  <c r="D45" s="1"/>
  <c r="D54" s="1"/>
  <c r="D55" s="1"/>
  <c r="D69" l="1"/>
  <c r="D70" s="1"/>
  <c r="T70" s="1"/>
  <c r="C42" s="1"/>
  <c r="T66"/>
  <c r="E75"/>
  <c r="D76"/>
  <c r="E76" l="1"/>
  <c r="F75"/>
  <c r="T42"/>
  <c r="C44"/>
  <c r="T44" l="1"/>
  <c r="C45"/>
  <c r="G75"/>
  <c r="F76"/>
  <c r="G76" l="1"/>
  <c r="H75"/>
  <c r="T45"/>
  <c r="T54" s="1"/>
  <c r="C54"/>
  <c r="C55" s="1"/>
  <c r="T79" l="1"/>
  <c r="T55"/>
  <c r="I75"/>
  <c r="H76"/>
  <c r="I76" l="1"/>
  <c r="J75"/>
  <c r="K75" l="1"/>
  <c r="J76"/>
  <c r="K76" l="1"/>
  <c r="L75"/>
  <c r="M75" l="1"/>
  <c r="L76"/>
  <c r="M76" l="1"/>
  <c r="N75"/>
  <c r="O75" l="1"/>
  <c r="N76"/>
  <c r="O76" l="1"/>
  <c r="P75"/>
  <c r="Q75" l="1"/>
  <c r="P76"/>
  <c r="Q76" l="1"/>
  <c r="R75"/>
  <c r="S75" l="1"/>
  <c r="S76" s="1"/>
  <c r="T76" s="1"/>
  <c r="R76"/>
</calcChain>
</file>

<file path=xl/sharedStrings.xml><?xml version="1.0" encoding="utf-8"?>
<sst xmlns="http://schemas.openxmlformats.org/spreadsheetml/2006/main" count="556" uniqueCount="216">
  <si>
    <t>سازمان نظام مهندسي ساختمان استان</t>
  </si>
  <si>
    <t xml:space="preserve">بودجه پيشنهادي سال 1401سازمان نظام مهندسي ساختمان استان آذربايجانغربي </t>
  </si>
  <si>
    <t>رديف بودجه اي</t>
  </si>
  <si>
    <t>شرح بودجه   دريافتي هاي سال1401(ارقام به ريال مي باشد)</t>
  </si>
  <si>
    <t>1401/60000000</t>
  </si>
  <si>
    <t>منابع دريافتي</t>
  </si>
  <si>
    <t>اروميه</t>
  </si>
  <si>
    <t>مهاباد</t>
  </si>
  <si>
    <t>خوي</t>
  </si>
  <si>
    <t>بوکان</t>
  </si>
  <si>
    <t>مياندواب</t>
  </si>
  <si>
    <t>سلماس</t>
  </si>
  <si>
    <t>چايپاره</t>
  </si>
  <si>
    <t>ماکو</t>
  </si>
  <si>
    <t>شوط</t>
  </si>
  <si>
    <t>پلدشت</t>
  </si>
  <si>
    <t>چالدران</t>
  </si>
  <si>
    <t>اشنويه</t>
  </si>
  <si>
    <t>پيرانشهر</t>
  </si>
  <si>
    <t xml:space="preserve">نقده </t>
  </si>
  <si>
    <t>سردشت</t>
  </si>
  <si>
    <t>شاهين دژ</t>
  </si>
  <si>
    <t>تکاب</t>
  </si>
  <si>
    <t>جمع</t>
  </si>
  <si>
    <t>1401/61000000</t>
  </si>
  <si>
    <t xml:space="preserve">فصل اول  منابع دريافتي مطابق بند (د)ماده9و 37قانون نظام مهندسي </t>
  </si>
  <si>
    <t>1401/61100000</t>
  </si>
  <si>
    <t xml:space="preserve">فصل اول -1  حق عضويت اعضاي حقيقي وحقوقي وحق وروديه </t>
  </si>
  <si>
    <t xml:space="preserve"> وروديه اشخاص حقيقي جديد</t>
  </si>
  <si>
    <t>حق عضويت اشخاص حقيقي جديد</t>
  </si>
  <si>
    <t>حق عضويت اشخاص حقيقي قبلي</t>
  </si>
  <si>
    <t>وروديه اشخاص حقوقي جديد</t>
  </si>
  <si>
    <t>حق عضويت اشخاص حقوقي جديد</t>
  </si>
  <si>
    <t xml:space="preserve">حق عضويت اشخاص حقوقي قبلي </t>
  </si>
  <si>
    <t>1401/61200000</t>
  </si>
  <si>
    <t>فصل اول -2 دريافتي سازمان از کنترل خدمات مهندسي مطابق بند(د)ماده 9 قانون</t>
  </si>
  <si>
    <t xml:space="preserve"> نظارت</t>
  </si>
  <si>
    <t xml:space="preserve"> طراحي</t>
  </si>
  <si>
    <t>ژئوتکنيک</t>
  </si>
  <si>
    <t>انطباق اراضي</t>
  </si>
  <si>
    <t>بازرسي و نظارت برق اماکن 5%</t>
  </si>
  <si>
    <t>بازرسي و نظارت گاز 5%</t>
  </si>
  <si>
    <t>تفکيک آپارتمان 5%</t>
  </si>
  <si>
    <t>دريافتي بابت کارشناسي ماده 27</t>
  </si>
  <si>
    <t>4درصد خدمات مهندسي</t>
  </si>
  <si>
    <t xml:space="preserve">خدمات آزمايشگاهي بتن </t>
  </si>
  <si>
    <t>آزمايشگاه کشش ميلگرد</t>
  </si>
  <si>
    <t>مجريان بازرسي گاز</t>
  </si>
  <si>
    <t>طراحي لوله کشي گاز</t>
  </si>
  <si>
    <t xml:space="preserve">مجريان ارت </t>
  </si>
  <si>
    <t>1401/61300000</t>
  </si>
  <si>
    <t>فصل اول -3 وجوه حاصل از صدور شناسنامه فني وملکي</t>
  </si>
  <si>
    <t>وجوه حاصل از صدور شناسنامه فني وملکي</t>
  </si>
  <si>
    <t>دريافتي واقعي</t>
  </si>
  <si>
    <t>1401/61400000</t>
  </si>
  <si>
    <t>فصل اول -4 آزمون وآموزش دوره هاي تخصصي اعضاي سازمان</t>
  </si>
  <si>
    <t>آزمون و دوره هاي آموزشي و .....</t>
  </si>
  <si>
    <t>جمع  فصل اول</t>
  </si>
  <si>
    <t>1401/62000000</t>
  </si>
  <si>
    <t>فصل دوم:  ساير دريافتي ها</t>
  </si>
  <si>
    <t>سود حاصل از سپرده گذاري نزد بانکها</t>
  </si>
  <si>
    <t>دريافتي حاصل از فروش کتابهاي تخصصي ونشريات</t>
  </si>
  <si>
    <t>دريافتي حاصل از واگذاري ،فروش محل واجاره ساختمان واثاثيه</t>
  </si>
  <si>
    <t>سهم استان از دريافتي هاي دفاتر نمايندگي</t>
  </si>
  <si>
    <t>ساير دريافتي ها</t>
  </si>
  <si>
    <t>جمع  فصل دوم</t>
  </si>
  <si>
    <t>جمع منابع دريافتني</t>
  </si>
  <si>
    <t>1401/63000000</t>
  </si>
  <si>
    <t>فصل سوم:  سايرمنابع تامين اعتبار</t>
  </si>
  <si>
    <t>ذخيره استهلاک داراييهاي  ثابت مشهود(ساختمانها،اثاثيه ،اتومبيلهاو...)</t>
  </si>
  <si>
    <t>تسهيلات دريافتي از بانکهاي عامل</t>
  </si>
  <si>
    <t>پرداختيهاي وزارت راه وشهرسازي از بابت هزينه هاي ماده 35</t>
  </si>
  <si>
    <t>پرداختيهاي وزارت راه وشهرسازي از بابت هزينه هاي ماده 39</t>
  </si>
  <si>
    <t>اقساط دريافتي از کارکنان از محل تسهيلات پرداختي (يکساله)</t>
  </si>
  <si>
    <t xml:space="preserve">برداشت از حساب مازاد انباشته سنواتي </t>
  </si>
  <si>
    <t>جمع فصل سوم</t>
  </si>
  <si>
    <t>جمع کل منابع درآمد</t>
  </si>
  <si>
    <t xml:space="preserve"> در صورت تغيير در ميزان نقشه هاي ورودي ومتراژ آن امکان تغيير در ميزان درآمد وهزينه هاي آن اعم از کنترل نقشه ،شناسنامه فني وملکي ونظارت مضاعف وجود دارد.</t>
  </si>
  <si>
    <t xml:space="preserve">  در صورت تصويب مجمع محترم ، به ميزان 20% تغيير وجابجايي در بين رديف ها پيشنهاد ميگردد.</t>
  </si>
  <si>
    <t>رديف بودجه اي مديريتي وارکان سازمان براساس نظام نامه ابلاغي شوراي مرکزي  به شماره نامه 37216 /س ن مورخ 99/10/16 ومصوبه جلسه مورخ 99/11/25 هيات مديره و99/11/29 هيات رييسه ، براي رياست سازمان ،خزانه دارواعضاي هيات رييسه واعضاي هيات مديره محاسبه شده وبه تناسب آن براساس مصوبه هيات مديره براي بازرسان وشوراي انتظامي در نظر گرفته شده است.</t>
  </si>
  <si>
    <t>15-10-5</t>
  </si>
  <si>
    <t>بودجه پيشنهادي سال 1401سازمان نظام مهندسي ساختمان استان آذربايجانغربي</t>
  </si>
  <si>
    <t xml:space="preserve">رديف بودجه اي </t>
  </si>
  <si>
    <t>شرح بودجه مصارف سال 1401(ارقام به ريال مي باشد)</t>
  </si>
  <si>
    <t>1400/70000000</t>
  </si>
  <si>
    <t>مصارف</t>
  </si>
  <si>
    <t>مياندوآب</t>
  </si>
  <si>
    <t>نقده</t>
  </si>
  <si>
    <t>1400/71000000</t>
  </si>
  <si>
    <t>فصل اول هزينه هاي جاري:</t>
  </si>
  <si>
    <t>1400/71100000</t>
  </si>
  <si>
    <t>فصل اول -1 هزينه هاي گروههاي تخصصي وهيئت مديره و کارکنان</t>
  </si>
  <si>
    <t>1400/71110000</t>
  </si>
  <si>
    <t>فصل اول-1-1 امورتخصصي رشته هاي هفتگانه يا کميسيونهاي مربوطه</t>
  </si>
  <si>
    <t>كارگروه تخصصي رشته هاي 7 گانه</t>
  </si>
  <si>
    <t>1400/71120000</t>
  </si>
  <si>
    <t>فصل اول-1-2کميسيونها</t>
  </si>
  <si>
    <t>کميسيون مالي و معاملاتي</t>
  </si>
  <si>
    <t>کميسيون هدايت و ارزيابي کارشناسان ماده 27</t>
  </si>
  <si>
    <t>1400/71130000</t>
  </si>
  <si>
    <t>فصل اول-1-3 کميته ها و ساير کارگروهها</t>
  </si>
  <si>
    <t>کميته شهرستانها</t>
  </si>
  <si>
    <t>کميته آموزش</t>
  </si>
  <si>
    <t>*کارگروه ترویج و پايش اخلاق حرفه اي و نظام پيشنهادات</t>
  </si>
  <si>
    <t>کميته رفاه و ورزش</t>
  </si>
  <si>
    <t>کميته ايمني و گود برداري و ژئو تكنيك</t>
  </si>
  <si>
    <t>کميته استخدام</t>
  </si>
  <si>
    <t xml:space="preserve">کميته گاز </t>
  </si>
  <si>
    <t>کميته داوري</t>
  </si>
  <si>
    <t>کميته بانوان</t>
  </si>
  <si>
    <t>كميته سازندگان</t>
  </si>
  <si>
    <t>کميته انرژي و استاندارد مصالح</t>
  </si>
  <si>
    <t>کميته حمايت حقوقي از اعضا</t>
  </si>
  <si>
    <t>کميته  خدمات مهندسي شهرستانها</t>
  </si>
  <si>
    <t>ساير جلسات داخل سازمان و خارج سازمان</t>
  </si>
  <si>
    <t>1400/71150000</t>
  </si>
  <si>
    <t>فصل اول-1-5 مديريتي و ارکان سازمان</t>
  </si>
  <si>
    <t>حق الجلسات اعضاي هيئت مديره وهيئت رئيسه  (به جز رئیس وخزانه دار)</t>
  </si>
  <si>
    <t>حقوق مزایای رياست سازمان</t>
  </si>
  <si>
    <t>حق الزحمه خزانه دار سازمان</t>
  </si>
  <si>
    <t>حق الزحمه رئیس شوراي انتظامي استان وحق الجلسات اعضای شورا</t>
  </si>
  <si>
    <t xml:space="preserve">پاداش بازرسان (بند ج ماده 57 آيين نامه اجرايي) </t>
  </si>
  <si>
    <t>حق الزحمه هيئت رئيسه و عوامل خزانه  داري دفاتر نمايندگي</t>
  </si>
  <si>
    <t xml:space="preserve">حق الزحمه مشاوران ( حقوقي - مالياتي - بيمه و....) </t>
  </si>
  <si>
    <t xml:space="preserve">حق ماموريت اعضاي هيئت مديره وارکان سازمان </t>
  </si>
  <si>
    <t>حق ماموريت هئيت رئيسه دفتر نمايندگي</t>
  </si>
  <si>
    <t>1400/71160000</t>
  </si>
  <si>
    <t>فصل اول-1-6 حقوق و مزاياي کارکنان</t>
  </si>
  <si>
    <t>حقوق و مزاياي کارکنان سازمان</t>
  </si>
  <si>
    <t>كلا 40%</t>
  </si>
  <si>
    <t>حق بيمه تامين اجتماعي سهم کارفرما جهت کارکنان</t>
  </si>
  <si>
    <t xml:space="preserve"> عيدي و پاداش کارکنان</t>
  </si>
  <si>
    <t>پاداش غيرنقدي کارکنان</t>
  </si>
  <si>
    <t>مزاياي پايان خدمت کارکنان سازمان طبق قانون کار</t>
  </si>
  <si>
    <t>حق  ماموريت کارکنان</t>
  </si>
  <si>
    <t>جمع فصل اول-1</t>
  </si>
  <si>
    <t>فصل اول -2 هزينه هاي اداري وعمومي</t>
  </si>
  <si>
    <t>1400/71210000</t>
  </si>
  <si>
    <t>فصل اول -2-1خدمات تخصصي و کنترلي</t>
  </si>
  <si>
    <t>حق الزحمه کنترل نقشه</t>
  </si>
  <si>
    <t>حق الزحمه نظارت مضاعف مهندسين ناظر</t>
  </si>
  <si>
    <t>حق الزحمه کارشناسان ماده 27 (ارجاع پرونده از طرف سازمان )</t>
  </si>
  <si>
    <t>ساير هزينه هاي کارشناسي</t>
  </si>
  <si>
    <t>حق الزحمه نظارت مضاعف سازندگان مسکن،ژئوتکنیک وتفاهم نامه ها</t>
  </si>
  <si>
    <t xml:space="preserve">خدمات آزمايشگاهي </t>
  </si>
  <si>
    <t>1400/71220000</t>
  </si>
  <si>
    <t>فصل اول-2-2 امور حقوقي و داوري</t>
  </si>
  <si>
    <t xml:space="preserve">پرونده هاي حقوقي سازمان </t>
  </si>
  <si>
    <t>مرکز داوري سازمان نظام مهندسي استان</t>
  </si>
  <si>
    <t>هزینه حمایت حقوقي از اعضا</t>
  </si>
  <si>
    <t>1400/71230000</t>
  </si>
  <si>
    <t xml:space="preserve"> فصل اول - 2-3  هزينه هاي اداري وپشتيباني</t>
  </si>
  <si>
    <t>هزينه برگزاري مراسم وهمايش ها وهيات عمومي</t>
  </si>
  <si>
    <t>هزينه حق الزحمه حسابرسي صورتهاي مالي سالانه</t>
  </si>
  <si>
    <t xml:space="preserve">روابط عمومي و نشريات و امور رسانه اي </t>
  </si>
  <si>
    <t>هزينه برگزاري دوره هاي آموزش تخصصي مهندسين</t>
  </si>
  <si>
    <t>هزينه هاي پژوهشي</t>
  </si>
  <si>
    <t xml:space="preserve"> امور پذيرايي وتشريفات</t>
  </si>
  <si>
    <t xml:space="preserve">هزينه آب و برق و گاز </t>
  </si>
  <si>
    <t>هزينه هاي آگهي واطلاع رساني وپيامک و تلفن واينترنت</t>
  </si>
  <si>
    <t>هزينه مراسلات پستي</t>
  </si>
  <si>
    <t xml:space="preserve">عوارض سالانه شهرداري ساختمان ها وخودروهای سازمان </t>
  </si>
  <si>
    <t>هزينه چاپ و تکثير اداري</t>
  </si>
  <si>
    <t>هزينه هاي تعمير و نگهداري دارائيهاي ثابت</t>
  </si>
  <si>
    <t>هزينه هاي نگهداري وپشتيباني نرم افزار ها وسخت افزارها واينترانت</t>
  </si>
  <si>
    <t>هزينه سفر واقامت واياب وذهاب وبليط</t>
  </si>
  <si>
    <t>هزينه اجاره ساختمان</t>
  </si>
  <si>
    <t>بيمه مسئوليت رئيس سازمان</t>
  </si>
  <si>
    <t>بيمه مسئوليت مسئولين اجرايي سازمان</t>
  </si>
  <si>
    <t>بيمه حوادث و مسئوليت ( آتش سوزي و ..... )</t>
  </si>
  <si>
    <t xml:space="preserve">بيمه مسئوليت مهندسين </t>
  </si>
  <si>
    <t>هزينه نوشت افزار و ملزومات مصرفي</t>
  </si>
  <si>
    <t>هزينه هاي مالي(کارمزد بانکي، بهره وام و....)</t>
  </si>
  <si>
    <t>هزينه هاي ديون وتعهدات سنواتي</t>
  </si>
  <si>
    <t xml:space="preserve">هزينه برگزاري انتخابات </t>
  </si>
  <si>
    <t>هزينه سرانه سالانه سازمان در شوراي مرکزي</t>
  </si>
  <si>
    <t xml:space="preserve">ساير هزينه هاي متفرقه اداري </t>
  </si>
  <si>
    <t>1400/71240000</t>
  </si>
  <si>
    <t xml:space="preserve">فصل اول 2-4    رفاهي و ورزشي </t>
  </si>
  <si>
    <t xml:space="preserve">امور فرهنگي و رفاهي و ورزشي اعضا </t>
  </si>
  <si>
    <t xml:space="preserve">هديه ازدواج اعضا </t>
  </si>
  <si>
    <t>هديه دانش آموزان ممتاز</t>
  </si>
  <si>
    <t>چاپ سررسيد</t>
  </si>
  <si>
    <t>برگزاري و بزرگداشت روز مهندس ومناسبت های خاص</t>
  </si>
  <si>
    <t>جمع فصل اول-2</t>
  </si>
  <si>
    <t>1400/71300000</t>
  </si>
  <si>
    <t>فصل اول-3  هزينه هاي بلاعوض وتشويقي</t>
  </si>
  <si>
    <t>کمک بلاعوض به نهادهاي مردمي وگروههاي اجتماعي واعضاي سازمان وبيماريهاي صعب العلاج</t>
  </si>
  <si>
    <t>جمع کل هزينه هاي جاري</t>
  </si>
  <si>
    <t>1400/72000000</t>
  </si>
  <si>
    <t>فصل دوم:  هزينه هاي سرمايه اي</t>
  </si>
  <si>
    <t>خريد زمين وخريد ،مطالعات وتهيه طرحهاي مهندسي ، ساخت ،توسعه و تجهیز  ساختمان هاي سازمان(اداری،فرهنگی وورزشی و..)</t>
  </si>
  <si>
    <t>خريد امتياز و حق الامتياز ( برق تلفن )</t>
  </si>
  <si>
    <t>خريد لوازم و تجهيزات اداري و رايانه اي</t>
  </si>
  <si>
    <t xml:space="preserve">خريد وسايط نقليه </t>
  </si>
  <si>
    <t>توسعه نظام جامع الکترونیک</t>
  </si>
  <si>
    <t xml:space="preserve">جمع هزينه هاي سرمايه اي </t>
  </si>
  <si>
    <t>1400/73000000</t>
  </si>
  <si>
    <t>فصل سوم :ساير مصارف</t>
  </si>
  <si>
    <t>سهم دفاتر نمايندگي از هزينه هاي مشترک سازمان استان</t>
  </si>
  <si>
    <t>هزينه استهلاک داراييهاي ثابت مشهود (ساختمان،اثاثيه،....)</t>
  </si>
  <si>
    <t>بازپرداخت اقساط تسهيلات دريافتي(اقساط يکسال)</t>
  </si>
  <si>
    <t>پرداخت وجوه سپرده رهن براي اجاره ساختمان</t>
  </si>
  <si>
    <t>حقوق ومزاياي کارکنان ماده 35</t>
  </si>
  <si>
    <t>بيمه 23% سهم کارفرما کارکنان ماده 35</t>
  </si>
  <si>
    <t xml:space="preserve">عيدي وپاداش کارکنان ماده 35 </t>
  </si>
  <si>
    <t>بازخريد سنوات کارکنان ماده35</t>
  </si>
  <si>
    <t>پرداخت تسهيلات به کارکنان سازمان</t>
  </si>
  <si>
    <t>خريد کتاب جهت فروش به اعضا</t>
  </si>
  <si>
    <t>انتقال به حساب مازاد انباشته</t>
  </si>
  <si>
    <t xml:space="preserve">پيش بيني ماليات عملکرد شناسنامه فني وملکي </t>
  </si>
  <si>
    <t>جمع ساير مصارف</t>
  </si>
  <si>
    <t>جمع مصارف</t>
  </si>
  <si>
    <t>ساير جلسات داخل سازمان و خارج سازمان شامل نماينده ايمني و گودبرداري ، كميته پيمان ، استاندارد مصالح و نماينده نظارت و برنامه و بودجه مي باشد.</t>
  </si>
  <si>
    <t xml:space="preserve">اجرا </t>
  </si>
  <si>
    <t>کميته ايثارگران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</si>
</sst>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rgb="FFFF0000"/>
      <name val="B Nazanin"/>
      <charset val="178"/>
    </font>
    <font>
      <sz val="10"/>
      <name val="Tahoma"/>
      <family val="2"/>
    </font>
    <font>
      <sz val="10"/>
      <name val="Arial"/>
      <family val="2"/>
    </font>
    <font>
      <b/>
      <sz val="16"/>
      <name val="B Nazanin"/>
      <charset val="178"/>
    </font>
    <font>
      <b/>
      <sz val="14"/>
      <name val="B Nazanin"/>
      <charset val="178"/>
    </font>
    <font>
      <b/>
      <sz val="12"/>
      <name val="B Nazanin"/>
      <charset val="17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>
      <alignment horizontal="right"/>
    </xf>
    <xf numFmtId="0" fontId="9" fillId="0" borderId="0"/>
    <xf numFmtId="0" fontId="8" fillId="0" borderId="0">
      <alignment horizontal="right"/>
    </xf>
    <xf numFmtId="0" fontId="9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 shrinkToFit="1"/>
    </xf>
    <xf numFmtId="3" fontId="3" fillId="9" borderId="7" xfId="0" applyNumberFormat="1" applyFont="1" applyFill="1" applyBorder="1" applyAlignment="1">
      <alignment horizontal="center" vertical="center" shrinkToFit="1"/>
    </xf>
    <xf numFmtId="3" fontId="3" fillId="10" borderId="7" xfId="0" applyNumberFormat="1" applyFont="1" applyFill="1" applyBorder="1" applyAlignment="1">
      <alignment horizontal="center" vertical="center" shrinkToFit="1"/>
    </xf>
    <xf numFmtId="3" fontId="3" fillId="11" borderId="7" xfId="0" applyNumberFormat="1" applyFont="1" applyFill="1" applyBorder="1" applyAlignment="1">
      <alignment horizontal="center" vertical="center" shrinkToFit="1"/>
    </xf>
    <xf numFmtId="3" fontId="3" fillId="5" borderId="7" xfId="0" applyNumberFormat="1" applyFont="1" applyFill="1" applyBorder="1" applyAlignment="1">
      <alignment horizontal="center" vertical="center" shrinkToFit="1"/>
    </xf>
    <xf numFmtId="3" fontId="3" fillId="12" borderId="7" xfId="0" applyNumberFormat="1" applyFont="1" applyFill="1" applyBorder="1" applyAlignment="1">
      <alignment horizontal="center" vertical="center" shrinkToFit="1"/>
    </xf>
    <xf numFmtId="3" fontId="3" fillId="2" borderId="8" xfId="0" applyNumberFormat="1" applyFont="1" applyFill="1" applyBorder="1" applyAlignment="1">
      <alignment horizontal="center" vertical="center" shrinkToFit="1"/>
    </xf>
    <xf numFmtId="1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13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shrinkToFit="1"/>
    </xf>
    <xf numFmtId="3" fontId="5" fillId="0" borderId="8" xfId="0" applyNumberFormat="1" applyFont="1" applyBorder="1" applyAlignment="1">
      <alignment horizontal="center" vertical="center" shrinkToFit="1"/>
    </xf>
    <xf numFmtId="3" fontId="5" fillId="13" borderId="7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shrinkToFit="1"/>
    </xf>
    <xf numFmtId="3" fontId="5" fillId="2" borderId="8" xfId="0" applyNumberFormat="1" applyFont="1" applyFill="1" applyBorder="1" applyAlignment="1">
      <alignment horizontal="center" vertical="center" shrinkToFit="1"/>
    </xf>
    <xf numFmtId="3" fontId="5" fillId="14" borderId="7" xfId="0" applyNumberFormat="1" applyFont="1" applyFill="1" applyBorder="1" applyAlignment="1">
      <alignment horizontal="center" vertical="center" wrapText="1"/>
    </xf>
    <xf numFmtId="3" fontId="5" fillId="15" borderId="7" xfId="0" applyNumberFormat="1" applyFont="1" applyFill="1" applyBorder="1" applyAlignment="1">
      <alignment horizontal="center" vertical="center"/>
    </xf>
    <xf numFmtId="3" fontId="5" fillId="15" borderId="7" xfId="0" applyNumberFormat="1" applyFont="1" applyFill="1" applyBorder="1" applyAlignment="1">
      <alignment horizontal="center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1" fontId="5" fillId="13" borderId="6" xfId="0" applyNumberFormat="1" applyFont="1" applyFill="1" applyBorder="1" applyAlignment="1">
      <alignment horizontal="center" vertical="center"/>
    </xf>
    <xf numFmtId="3" fontId="5" fillId="13" borderId="7" xfId="0" applyNumberFormat="1" applyFont="1" applyFill="1" applyBorder="1" applyAlignment="1">
      <alignment horizontal="center" vertical="center" shrinkToFit="1"/>
    </xf>
    <xf numFmtId="3" fontId="3" fillId="13" borderId="0" xfId="0" applyNumberFormat="1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shrinkToFit="1"/>
    </xf>
    <xf numFmtId="164" fontId="3" fillId="0" borderId="0" xfId="1" applyNumberFormat="1" applyFont="1" applyAlignment="1">
      <alignment horizontal="center" vertical="center"/>
    </xf>
    <xf numFmtId="3" fontId="5" fillId="15" borderId="7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Alignment="1">
      <alignment horizontal="center" vertical="center"/>
    </xf>
    <xf numFmtId="3" fontId="5" fillId="13" borderId="8" xfId="0" applyNumberFormat="1" applyFont="1" applyFill="1" applyBorder="1" applyAlignment="1">
      <alignment horizontal="center" vertical="center" shrinkToFit="1"/>
    </xf>
    <xf numFmtId="3" fontId="5" fillId="1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1" fontId="5" fillId="2" borderId="2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shrinkToFit="1"/>
    </xf>
    <xf numFmtId="3" fontId="5" fillId="2" borderId="13" xfId="0" applyNumberFormat="1" applyFont="1" applyFill="1" applyBorder="1" applyAlignment="1">
      <alignment horizontal="center" vertical="center" shrinkToFit="1"/>
    </xf>
    <xf numFmtId="3" fontId="7" fillId="13" borderId="7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164" fontId="3" fillId="0" borderId="0" xfId="1" applyNumberFormat="1" applyFont="1" applyAlignment="1">
      <alignment horizontal="center" vertical="center" shrinkToFit="1"/>
    </xf>
    <xf numFmtId="9" fontId="3" fillId="0" borderId="0" xfId="2" applyFont="1" applyAlignment="1">
      <alignment horizontal="center" vertical="center"/>
    </xf>
    <xf numFmtId="164" fontId="3" fillId="15" borderId="0" xfId="1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shrinkToFit="1"/>
    </xf>
    <xf numFmtId="9" fontId="2" fillId="15" borderId="0" xfId="2" applyFont="1" applyFill="1" applyAlignment="1">
      <alignment horizontal="center" vertical="center" shrinkToFit="1"/>
    </xf>
    <xf numFmtId="0" fontId="3" fillId="15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" fontId="11" fillId="2" borderId="6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 wrapText="1"/>
    </xf>
    <xf numFmtId="3" fontId="11" fillId="5" borderId="7" xfId="0" applyNumberFormat="1" applyFont="1" applyFill="1" applyBorder="1" applyAlignment="1">
      <alignment horizontal="center" vertical="center"/>
    </xf>
    <xf numFmtId="3" fontId="11" fillId="6" borderId="7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8" borderId="7" xfId="0" applyNumberFormat="1" applyFont="1" applyFill="1" applyBorder="1" applyAlignment="1">
      <alignment horizontal="center" vertical="center"/>
    </xf>
    <xf numFmtId="3" fontId="11" fillId="9" borderId="7" xfId="0" applyNumberFormat="1" applyFont="1" applyFill="1" applyBorder="1" applyAlignment="1">
      <alignment horizontal="center" vertical="center"/>
    </xf>
    <xf numFmtId="3" fontId="11" fillId="10" borderId="7" xfId="0" applyNumberFormat="1" applyFont="1" applyFill="1" applyBorder="1" applyAlignment="1">
      <alignment horizontal="center" vertical="center"/>
    </xf>
    <xf numFmtId="3" fontId="11" fillId="11" borderId="7" xfId="0" applyNumberFormat="1" applyFont="1" applyFill="1" applyBorder="1" applyAlignment="1">
      <alignment horizontal="center" vertical="center"/>
    </xf>
    <xf numFmtId="3" fontId="11" fillId="12" borderId="7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" fontId="12" fillId="13" borderId="6" xfId="0" applyNumberFormat="1" applyFont="1" applyFill="1" applyBorder="1" applyAlignment="1">
      <alignment horizontal="center" vertical="center"/>
    </xf>
    <xf numFmtId="3" fontId="12" fillId="13" borderId="7" xfId="0" applyNumberFormat="1" applyFont="1" applyFill="1" applyBorder="1" applyAlignment="1">
      <alignment horizontal="right" vertical="center"/>
    </xf>
    <xf numFmtId="3" fontId="12" fillId="13" borderId="7" xfId="0" applyNumberFormat="1" applyFont="1" applyFill="1" applyBorder="1" applyAlignment="1">
      <alignment horizontal="center" vertical="center"/>
    </xf>
    <xf numFmtId="3" fontId="12" fillId="13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13" borderId="7" xfId="0" applyNumberFormat="1" applyFont="1" applyFill="1" applyBorder="1" applyAlignment="1">
      <alignment horizontal="right" vertical="center" wrapText="1"/>
    </xf>
    <xf numFmtId="1" fontId="12" fillId="2" borderId="6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right" vertical="center"/>
    </xf>
    <xf numFmtId="3" fontId="12" fillId="2" borderId="7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3" fontId="12" fillId="13" borderId="10" xfId="0" applyNumberFormat="1" applyFont="1" applyFill="1" applyBorder="1" applyAlignment="1">
      <alignment horizontal="right" vertical="center"/>
    </xf>
    <xf numFmtId="3" fontId="12" fillId="13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 shrinkToFit="1"/>
    </xf>
    <xf numFmtId="3" fontId="12" fillId="0" borderId="7" xfId="0" applyNumberFormat="1" applyFont="1" applyBorder="1" applyAlignment="1">
      <alignment horizontal="right" vertical="center" wrapText="1"/>
    </xf>
    <xf numFmtId="3" fontId="12" fillId="15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 shrinkToFit="1"/>
    </xf>
    <xf numFmtId="3" fontId="12" fillId="13" borderId="7" xfId="0" applyNumberFormat="1" applyFont="1" applyFill="1" applyBorder="1" applyAlignment="1">
      <alignment horizontal="center" vertical="center" shrinkToFit="1"/>
    </xf>
    <xf numFmtId="3" fontId="12" fillId="15" borderId="8" xfId="0" applyNumberFormat="1" applyFont="1" applyFill="1" applyBorder="1" applyAlignment="1">
      <alignment horizontal="center" vertical="center" shrinkToFit="1"/>
    </xf>
    <xf numFmtId="3" fontId="12" fillId="0" borderId="10" xfId="0" applyNumberFormat="1" applyFont="1" applyBorder="1" applyAlignment="1">
      <alignment horizontal="right" vertical="center"/>
    </xf>
    <xf numFmtId="1" fontId="12" fillId="2" borderId="2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3" fontId="12" fillId="13" borderId="7" xfId="0" applyNumberFormat="1" applyFont="1" applyFill="1" applyBorder="1" applyAlignment="1">
      <alignment horizontal="center" vertical="center" wrapText="1"/>
    </xf>
    <xf numFmtId="3" fontId="12" fillId="15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13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shrinkToFit="1"/>
    </xf>
    <xf numFmtId="3" fontId="11" fillId="0" borderId="11" xfId="0" applyNumberFormat="1" applyFont="1" applyBorder="1" applyAlignment="1">
      <alignment horizontal="center" vertical="center" shrinkToFit="1"/>
    </xf>
    <xf numFmtId="1" fontId="11" fillId="2" borderId="2" xfId="0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right" vertical="center"/>
    </xf>
    <xf numFmtId="3" fontId="11" fillId="13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shrinkToFit="1"/>
    </xf>
    <xf numFmtId="3" fontId="11" fillId="0" borderId="8" xfId="0" applyNumberFormat="1" applyFont="1" applyBorder="1" applyAlignment="1">
      <alignment horizontal="center" vertical="center" shrinkToFi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shrinkToFit="1"/>
    </xf>
    <xf numFmtId="3" fontId="11" fillId="2" borderId="8" xfId="0" applyNumberFormat="1" applyFont="1" applyFill="1" applyBorder="1" applyAlignment="1">
      <alignment horizontal="center" vertical="center" shrinkToFit="1"/>
    </xf>
    <xf numFmtId="3" fontId="12" fillId="15" borderId="8" xfId="0" applyNumberFormat="1" applyFont="1" applyFill="1" applyBorder="1" applyAlignment="1">
      <alignment horizontal="center" vertical="center"/>
    </xf>
    <xf numFmtId="3" fontId="11" fillId="13" borderId="8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5" fillId="2" borderId="10" xfId="0" applyNumberFormat="1" applyFont="1" applyFill="1" applyBorder="1" applyAlignment="1">
      <alignment horizontal="center" vertical="center" shrinkToFit="1"/>
    </xf>
    <xf numFmtId="164" fontId="12" fillId="0" borderId="0" xfId="1" applyNumberFormat="1" applyFont="1" applyAlignment="1">
      <alignment horizontal="center" vertical="center"/>
    </xf>
    <xf numFmtId="164" fontId="12" fillId="0" borderId="0" xfId="1" applyNumberFormat="1" applyFont="1" applyAlignment="1">
      <alignment horizontal="right" vertical="center"/>
    </xf>
    <xf numFmtId="164" fontId="12" fillId="15" borderId="0" xfId="1" applyNumberFormat="1" applyFont="1" applyFill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2" fillId="13" borderId="15" xfId="0" applyNumberFormat="1" applyFont="1" applyFill="1" applyBorder="1" applyAlignment="1">
      <alignment horizontal="center" vertical="center"/>
    </xf>
    <xf numFmtId="3" fontId="12" fillId="13" borderId="16" xfId="0" applyNumberFormat="1" applyFont="1" applyFill="1" applyBorder="1" applyAlignment="1">
      <alignment horizontal="center" vertical="center"/>
    </xf>
    <xf numFmtId="3" fontId="12" fillId="13" borderId="17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</cellXfs>
  <cellStyles count="24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Normal" xfId="0" builtinId="0"/>
    <cellStyle name="Normal 10" xfId="8"/>
    <cellStyle name="Normal 11" xfId="9"/>
    <cellStyle name="Normal 12" xfId="10"/>
    <cellStyle name="Normal 13" xfId="11"/>
    <cellStyle name="Normal 2" xfId="12"/>
    <cellStyle name="Normal 2 2" xfId="13"/>
    <cellStyle name="Normal 2 3" xfId="14"/>
    <cellStyle name="Normal 2 4" xfId="15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76;&#1608;&#1583;&#1580;&#1607;%201401\&#1576;&#1608;&#1583;&#1580;&#1607;%20%60&#1662;&#1610;&#1588;&#1606;&#1607;&#1575;&#1583;&#1610;%2014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درآمد (عملکرد) (2)"/>
      <sheetName val="هزینه (عملکرد) (2)"/>
      <sheetName val="هزینه ريز"/>
      <sheetName val="درآمدريز"/>
      <sheetName val="هزینه (عملکرد)"/>
      <sheetName val="درآمد (عملکرد)"/>
      <sheetName val="سهم استان از دفاتر "/>
      <sheetName val="درآمدريز (2)"/>
      <sheetName val="هزینه ريز (2)"/>
      <sheetName val="هزینه ريز 010529"/>
      <sheetName val="هزینه (تغييرات) (140101)"/>
      <sheetName val="درآمدريز 010529 (2)"/>
      <sheetName val="درآمد (تغييرات) (140101)"/>
      <sheetName val="درآمد (عملکرد) (3)"/>
      <sheetName val="هزینه (عملکرد) (3)"/>
      <sheetName val="هزینه (عملکرد) (3ماهه)"/>
      <sheetName val="درآمدريز 010527"/>
      <sheetName val="هزینه ريز 010601 (2)"/>
      <sheetName val="درآمدريز 0100601 (3)"/>
      <sheetName val="هزینه ريز 010603 (3)"/>
      <sheetName val="درآمدريز 0100603 (4)"/>
      <sheetName val="هزینه ريز 010604 (3)"/>
      <sheetName val="درآمدريز 0100604 (4)"/>
      <sheetName val="درآمد (عملکرد 3ماهه) 1401)"/>
      <sheetName val="هزینه (عملکرد 3ماهه) 1401"/>
      <sheetName val="هزینه ريز 010608 (4)"/>
      <sheetName val="درآمدريز 0100608 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3000000000</v>
          </cell>
          <cell r="F17">
            <v>3695000000</v>
          </cell>
          <cell r="G17">
            <v>5000000000</v>
          </cell>
          <cell r="H17">
            <v>874900000</v>
          </cell>
          <cell r="J17">
            <v>5458000000</v>
          </cell>
          <cell r="N17">
            <v>650000000</v>
          </cell>
          <cell r="O17">
            <v>1727002549.9999998</v>
          </cell>
          <cell r="P17">
            <v>1300000000</v>
          </cell>
          <cell r="R17">
            <v>1987440000</v>
          </cell>
        </row>
        <row r="20">
          <cell r="C20">
            <v>3150000000</v>
          </cell>
          <cell r="D20">
            <v>200000000</v>
          </cell>
          <cell r="E20">
            <v>140000000</v>
          </cell>
          <cell r="F20">
            <v>100000000</v>
          </cell>
          <cell r="G20">
            <v>34748000</v>
          </cell>
          <cell r="H20">
            <v>132000000</v>
          </cell>
          <cell r="I20">
            <v>200000000</v>
          </cell>
          <cell r="J20">
            <v>50000000</v>
          </cell>
          <cell r="K20">
            <v>171000000</v>
          </cell>
          <cell r="L20">
            <v>81000000</v>
          </cell>
          <cell r="M20">
            <v>100000000</v>
          </cell>
          <cell r="N20">
            <v>100000000</v>
          </cell>
          <cell r="O20">
            <v>74861286.5</v>
          </cell>
          <cell r="P20">
            <v>96000000</v>
          </cell>
          <cell r="Q20">
            <v>300000000</v>
          </cell>
          <cell r="R20">
            <v>490177128</v>
          </cell>
          <cell r="S20">
            <v>100000000</v>
          </cell>
        </row>
        <row r="21">
          <cell r="C21">
            <v>15000000000</v>
          </cell>
          <cell r="D21">
            <v>3000000000</v>
          </cell>
          <cell r="E21">
            <v>750000000</v>
          </cell>
          <cell r="F21">
            <v>1021428571.4285715</v>
          </cell>
          <cell r="G21">
            <v>910754760</v>
          </cell>
          <cell r="H21">
            <v>867000000</v>
          </cell>
          <cell r="I21">
            <v>650000000</v>
          </cell>
          <cell r="J21">
            <v>900000000</v>
          </cell>
          <cell r="K21">
            <v>275000000</v>
          </cell>
          <cell r="L21">
            <v>900000000</v>
          </cell>
          <cell r="M21">
            <v>700000000</v>
          </cell>
          <cell r="N21">
            <v>300000000</v>
          </cell>
          <cell r="O21">
            <v>707293318.875</v>
          </cell>
          <cell r="P21">
            <v>0</v>
          </cell>
          <cell r="Q21">
            <v>1060000000</v>
          </cell>
          <cell r="R21">
            <v>15000000</v>
          </cell>
          <cell r="S21">
            <v>850000000</v>
          </cell>
        </row>
        <row r="22">
          <cell r="C22">
            <v>3600000000</v>
          </cell>
          <cell r="D22">
            <v>300000000</v>
          </cell>
          <cell r="E22">
            <v>150000000</v>
          </cell>
          <cell r="F22">
            <v>400000000</v>
          </cell>
          <cell r="G22">
            <v>98946000</v>
          </cell>
          <cell r="H22">
            <v>132000000</v>
          </cell>
          <cell r="I22">
            <v>0</v>
          </cell>
          <cell r="J22">
            <v>100000000</v>
          </cell>
          <cell r="K22">
            <v>0</v>
          </cell>
          <cell r="L22">
            <v>1000000</v>
          </cell>
          <cell r="M22">
            <v>0</v>
          </cell>
          <cell r="N22">
            <v>20000000</v>
          </cell>
          <cell r="O22">
            <v>22000000</v>
          </cell>
          <cell r="P22">
            <v>100000000</v>
          </cell>
          <cell r="Q22">
            <v>0</v>
          </cell>
          <cell r="S22">
            <v>77000000</v>
          </cell>
        </row>
        <row r="41">
          <cell r="D41">
            <v>100000000000</v>
          </cell>
          <cell r="F41">
            <v>1900000000</v>
          </cell>
          <cell r="G41">
            <v>37463539999</v>
          </cell>
          <cell r="I41">
            <v>0</v>
          </cell>
          <cell r="L41">
            <v>0</v>
          </cell>
          <cell r="O41">
            <v>22275000000</v>
          </cell>
          <cell r="P41">
            <v>49800000000</v>
          </cell>
          <cell r="Q41">
            <v>1000000000</v>
          </cell>
          <cell r="R41">
            <v>6000000000</v>
          </cell>
          <cell r="S41">
            <v>0</v>
          </cell>
        </row>
      </sheetData>
      <sheetData sheetId="8"/>
      <sheetData sheetId="9"/>
      <sheetData sheetId="10">
        <row r="156">
          <cell r="T156">
            <v>599657000000</v>
          </cell>
        </row>
      </sheetData>
      <sheetData sheetId="11"/>
      <sheetData sheetId="12">
        <row r="50">
          <cell r="T50">
            <v>599657000000</v>
          </cell>
        </row>
      </sheetData>
      <sheetData sheetId="13"/>
      <sheetData sheetId="14"/>
      <sheetData sheetId="15"/>
      <sheetData sheetId="16">
        <row r="47">
          <cell r="T47">
            <v>711541478538.69006</v>
          </cell>
        </row>
      </sheetData>
      <sheetData sheetId="17"/>
      <sheetData sheetId="18">
        <row r="70">
          <cell r="D70">
            <v>4274999999.9999995</v>
          </cell>
          <cell r="E70">
            <v>4956275000</v>
          </cell>
          <cell r="F70">
            <v>4631410714.2857151</v>
          </cell>
          <cell r="G70">
            <v>2002711921.3500001</v>
          </cell>
          <cell r="H70">
            <v>1384334425</v>
          </cell>
          <cell r="I70">
            <v>477150000.15000004</v>
          </cell>
          <cell r="J70">
            <v>3518549999.9999995</v>
          </cell>
          <cell r="K70">
            <v>619300000.14999986</v>
          </cell>
          <cell r="L70">
            <v>378350000.14999992</v>
          </cell>
          <cell r="M70">
            <v>302750000.14999998</v>
          </cell>
          <cell r="N70">
            <v>758950000</v>
          </cell>
          <cell r="O70">
            <v>1683925209.3684857</v>
          </cell>
          <cell r="P70">
            <v>2943580000.0000005</v>
          </cell>
          <cell r="Q70">
            <v>1430618948.3500001</v>
          </cell>
          <cell r="R70">
            <v>801500270.79999995</v>
          </cell>
          <cell r="S70">
            <v>808600000.14999998</v>
          </cell>
        </row>
        <row r="76">
          <cell r="D76">
            <v>1062062144.9591124</v>
          </cell>
          <cell r="E76">
            <v>1251088381.9927146</v>
          </cell>
          <cell r="F76">
            <v>686623814.25041604</v>
          </cell>
          <cell r="G76">
            <v>547153480.52809119</v>
          </cell>
          <cell r="H76">
            <v>184317258.8748951</v>
          </cell>
          <cell r="I76">
            <v>98822354.030528039</v>
          </cell>
          <cell r="J76">
            <v>775614762.10736096</v>
          </cell>
          <cell r="K76">
            <v>153734239.37915215</v>
          </cell>
          <cell r="L76">
            <v>82293454.095705405</v>
          </cell>
          <cell r="M76">
            <v>80264528.653741941</v>
          </cell>
          <cell r="N76">
            <v>134974116.39741862</v>
          </cell>
          <cell r="O76">
            <v>381983088.18533736</v>
          </cell>
          <cell r="P76">
            <v>806065303.53516352</v>
          </cell>
          <cell r="Q76">
            <v>388428910.64376003</v>
          </cell>
          <cell r="R76">
            <v>212554326.4443011</v>
          </cell>
          <cell r="S76">
            <v>154019835.92230245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25">
          <cell r="C125">
            <v>350105800002</v>
          </cell>
          <cell r="D125">
            <v>108596666671.66666</v>
          </cell>
          <cell r="E125">
            <v>51823901671.666664</v>
          </cell>
          <cell r="F125">
            <v>49493984531.536125</v>
          </cell>
          <cell r="G125">
            <v>33668268798.417908</v>
          </cell>
          <cell r="H125">
            <v>15309577205</v>
          </cell>
          <cell r="I125">
            <v>6891987086.5364361</v>
          </cell>
          <cell r="J125">
            <v>35872794766.107361</v>
          </cell>
          <cell r="K125">
            <v>9225934245.1291523</v>
          </cell>
          <cell r="L125">
            <v>8693935453.9743671</v>
          </cell>
          <cell r="M125">
            <v>7343217140.944252</v>
          </cell>
          <cell r="N125">
            <v>7097224122.397419</v>
          </cell>
          <cell r="O125">
            <v>32312238010.3153</v>
          </cell>
          <cell r="P125">
            <v>31253976977.925228</v>
          </cell>
          <cell r="Q125">
            <v>21078394761.175003</v>
          </cell>
          <cell r="R125">
            <v>12934715143.844301</v>
          </cell>
          <cell r="S125">
            <v>10347769841.672302</v>
          </cell>
          <cell r="T125">
            <v>792050386430.30835</v>
          </cell>
        </row>
      </sheetData>
      <sheetData sheetId="26">
        <row r="24">
          <cell r="C24">
            <v>30051000000</v>
          </cell>
          <cell r="D24">
            <v>6100000000</v>
          </cell>
          <cell r="E24">
            <v>7468735000</v>
          </cell>
          <cell r="F24">
            <v>4276564285.7142868</v>
          </cell>
          <cell r="G24">
            <v>3584456039.4100003</v>
          </cell>
          <cell r="H24">
            <v>1194347700</v>
          </cell>
          <cell r="I24">
            <v>599600000.60000002</v>
          </cell>
          <cell r="J24">
            <v>4866780000</v>
          </cell>
          <cell r="K24">
            <v>824200000.60000002</v>
          </cell>
          <cell r="L24">
            <v>522950000.60000002</v>
          </cell>
          <cell r="M24">
            <v>514000000.60000002</v>
          </cell>
          <cell r="N24">
            <v>883500000</v>
          </cell>
          <cell r="O24">
            <v>2632700889.0646305</v>
          </cell>
          <cell r="P24">
            <v>5715020000</v>
          </cell>
          <cell r="Q24">
            <v>2018538800.5999999</v>
          </cell>
          <cell r="R24">
            <v>1537382541.5999999</v>
          </cell>
          <cell r="S24">
            <v>859550000.60000002</v>
          </cell>
          <cell r="T24">
            <v>73649325259.388931</v>
          </cell>
        </row>
        <row r="54">
          <cell r="C54">
            <v>350105800002.24713</v>
          </cell>
          <cell r="D54">
            <v>108596666671.66666</v>
          </cell>
          <cell r="E54">
            <v>51823901671.666672</v>
          </cell>
          <cell r="F54">
            <v>49493984531.400002</v>
          </cell>
          <cell r="G54">
            <v>33668268798.676666</v>
          </cell>
          <cell r="H54">
            <v>15309577205</v>
          </cell>
          <cell r="I54">
            <v>6891987086.333334</v>
          </cell>
          <cell r="J54">
            <v>35872794766</v>
          </cell>
          <cell r="K54">
            <v>9225934245.2666664</v>
          </cell>
          <cell r="L54">
            <v>8693935453.9333344</v>
          </cell>
          <cell r="M54">
            <v>7343217141.2666664</v>
          </cell>
          <cell r="N54">
            <v>7097224122</v>
          </cell>
          <cell r="O54">
            <v>32312238010.155064</v>
          </cell>
          <cell r="P54">
            <v>31253976978.333336</v>
          </cell>
          <cell r="Q54">
            <v>21078394760.933334</v>
          </cell>
          <cell r="R54">
            <v>12934715143.6</v>
          </cell>
          <cell r="S54">
            <v>10347769841.933334</v>
          </cell>
          <cell r="T54">
            <v>792050386430.41235</v>
          </cell>
        </row>
        <row r="70">
          <cell r="T70">
            <v>25228752914.247135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C127"/>
  <sheetViews>
    <sheetView rightToLeft="1" tabSelected="1" zoomScaleNormal="100" zoomScaleSheetLayoutView="70" workbookViewId="0">
      <pane xSplit="2" ySplit="6" topLeftCell="C7" activePane="bottomRight" state="frozen"/>
      <selection activeCell="O133" sqref="O133"/>
      <selection pane="topRight" activeCell="O133" sqref="O133"/>
      <selection pane="bottomLeft" activeCell="O133" sqref="O133"/>
      <selection pane="bottomRight" sqref="A1:T1"/>
    </sheetView>
  </sheetViews>
  <sheetFormatPr defaultColWidth="17.42578125" defaultRowHeight="19.5"/>
  <cols>
    <col min="1" max="9" width="17.42578125" style="2"/>
    <col min="10" max="20" width="17.42578125" style="60"/>
    <col min="21" max="23" width="0" style="1" hidden="1" customWidth="1"/>
    <col min="24" max="24" width="0" style="2" hidden="1" customWidth="1"/>
    <col min="25" max="25" width="0" style="1" hidden="1" customWidth="1"/>
    <col min="26" max="29" width="0" style="2" hidden="1" customWidth="1"/>
    <col min="30" max="16384" width="17.42578125" style="2"/>
  </cols>
  <sheetData>
    <row r="1" spans="1:29" ht="30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9" ht="27" thickBo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9" ht="26.25">
      <c r="A3" s="3" t="s">
        <v>2</v>
      </c>
      <c r="B3" s="166" t="s">
        <v>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</row>
    <row r="4" spans="1:29" ht="21">
      <c r="A4" s="4" t="s">
        <v>4</v>
      </c>
      <c r="B4" s="5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9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14" t="s">
        <v>15</v>
      </c>
      <c r="M4" s="15" t="s">
        <v>16</v>
      </c>
      <c r="N4" s="14" t="s">
        <v>17</v>
      </c>
      <c r="O4" s="15" t="s">
        <v>18</v>
      </c>
      <c r="P4" s="16" t="s">
        <v>19</v>
      </c>
      <c r="Q4" s="14" t="s">
        <v>20</v>
      </c>
      <c r="R4" s="17" t="s">
        <v>21</v>
      </c>
      <c r="S4" s="12" t="s">
        <v>22</v>
      </c>
      <c r="T4" s="18" t="s">
        <v>23</v>
      </c>
    </row>
    <row r="5" spans="1:29" ht="39.75" customHeight="1">
      <c r="A5" s="19" t="s">
        <v>24</v>
      </c>
      <c r="B5" s="20" t="s">
        <v>25</v>
      </c>
      <c r="C5" s="21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4">
        <f t="shared" ref="T5:T12" si="0">C5+D5+E5+F5+G5+H5+I5+J5+K5+L5+M5+N5+O5+P5+Q5+R5+S5</f>
        <v>0</v>
      </c>
    </row>
    <row r="6" spans="1:29" ht="39.75" customHeight="1">
      <c r="A6" s="19" t="s">
        <v>26</v>
      </c>
      <c r="B6" s="20" t="s">
        <v>27</v>
      </c>
      <c r="C6" s="21"/>
      <c r="D6" s="22"/>
      <c r="E6" s="22"/>
      <c r="F6" s="22"/>
      <c r="G6" s="22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4">
        <f t="shared" si="0"/>
        <v>0</v>
      </c>
    </row>
    <row r="7" spans="1:29" ht="27.75" customHeight="1">
      <c r="A7" s="19">
        <v>61100001</v>
      </c>
      <c r="B7" s="20" t="s">
        <v>28</v>
      </c>
      <c r="C7" s="25">
        <v>2000000000</v>
      </c>
      <c r="D7" s="22"/>
      <c r="E7" s="22"/>
      <c r="F7" s="22"/>
      <c r="G7" s="22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4">
        <f t="shared" si="0"/>
        <v>2000000000</v>
      </c>
    </row>
    <row r="8" spans="1:29" ht="27.75" customHeight="1">
      <c r="A8" s="19">
        <v>61100002</v>
      </c>
      <c r="B8" s="20" t="s">
        <v>29</v>
      </c>
      <c r="C8" s="25">
        <v>3000000000</v>
      </c>
      <c r="D8" s="22"/>
      <c r="E8" s="22"/>
      <c r="F8" s="22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4">
        <f t="shared" si="0"/>
        <v>3000000000</v>
      </c>
    </row>
    <row r="9" spans="1:29" ht="27.75" customHeight="1">
      <c r="A9" s="19">
        <v>61100003</v>
      </c>
      <c r="B9" s="20" t="s">
        <v>30</v>
      </c>
      <c r="C9" s="25">
        <v>12400000000</v>
      </c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4">
        <f t="shared" si="0"/>
        <v>12400000000</v>
      </c>
    </row>
    <row r="10" spans="1:29" ht="27.75" customHeight="1">
      <c r="A10" s="19">
        <v>61100004</v>
      </c>
      <c r="B10" s="20" t="s">
        <v>31</v>
      </c>
      <c r="C10" s="25">
        <v>550000000</v>
      </c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>
        <f t="shared" si="0"/>
        <v>550000000</v>
      </c>
    </row>
    <row r="11" spans="1:29" ht="27.75" customHeight="1">
      <c r="A11" s="19">
        <v>61100005</v>
      </c>
      <c r="B11" s="20" t="s">
        <v>32</v>
      </c>
      <c r="C11" s="25">
        <v>550000000</v>
      </c>
      <c r="D11" s="22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>
        <f t="shared" si="0"/>
        <v>550000000</v>
      </c>
    </row>
    <row r="12" spans="1:29" ht="27.75" customHeight="1">
      <c r="A12" s="19">
        <v>61100006</v>
      </c>
      <c r="B12" s="20" t="s">
        <v>33</v>
      </c>
      <c r="C12" s="25">
        <v>1500000000</v>
      </c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f t="shared" si="0"/>
        <v>1500000000</v>
      </c>
    </row>
    <row r="13" spans="1:29" ht="21">
      <c r="A13" s="19"/>
      <c r="B13" s="150" t="s">
        <v>23</v>
      </c>
      <c r="C13" s="25">
        <f>SUM(C7:C12)</f>
        <v>20000000000</v>
      </c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>
        <f>C13+D13+E13+F13+G13+H13+I13+J13+K13+L13+M13+N13+O13+P13+Q13+R13+S13</f>
        <v>20000000000</v>
      </c>
    </row>
    <row r="14" spans="1:29" ht="63">
      <c r="A14" s="4" t="s">
        <v>34</v>
      </c>
      <c r="B14" s="26" t="s">
        <v>35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  <c r="J14" s="27" t="s">
        <v>13</v>
      </c>
      <c r="K14" s="27" t="s">
        <v>14</v>
      </c>
      <c r="L14" s="27" t="s">
        <v>15</v>
      </c>
      <c r="M14" s="27" t="s">
        <v>16</v>
      </c>
      <c r="N14" s="27" t="s">
        <v>17</v>
      </c>
      <c r="O14" s="27" t="s">
        <v>18</v>
      </c>
      <c r="P14" s="27" t="s">
        <v>19</v>
      </c>
      <c r="Q14" s="27" t="s">
        <v>20</v>
      </c>
      <c r="R14" s="27" t="s">
        <v>21</v>
      </c>
      <c r="S14" s="27" t="s">
        <v>22</v>
      </c>
      <c r="T14" s="28" t="s">
        <v>23</v>
      </c>
    </row>
    <row r="15" spans="1:29" ht="30.75" customHeight="1">
      <c r="A15" s="19">
        <v>61200001</v>
      </c>
      <c r="B15" s="29" t="s">
        <v>36</v>
      </c>
      <c r="C15" s="30">
        <v>49000000000</v>
      </c>
      <c r="D15" s="30">
        <v>14000000000</v>
      </c>
      <c r="E15" s="30">
        <v>17152450000</v>
      </c>
      <c r="F15" s="22">
        <v>8344500000.0000019</v>
      </c>
      <c r="G15" s="22">
        <v>6035061928.6999998</v>
      </c>
      <c r="H15" s="22">
        <v>2338700000</v>
      </c>
      <c r="I15" s="22">
        <v>1330000000</v>
      </c>
      <c r="J15" s="23">
        <v>10064600000</v>
      </c>
      <c r="K15" s="23">
        <v>2450000000</v>
      </c>
      <c r="L15" s="23">
        <v>1088500000</v>
      </c>
      <c r="M15" s="23">
        <v>1050000000</v>
      </c>
      <c r="N15" s="23">
        <v>1715000000</v>
      </c>
      <c r="O15" s="23">
        <v>4492564009.9654341</v>
      </c>
      <c r="P15" s="23">
        <v>9009000000</v>
      </c>
      <c r="Q15" s="23">
        <v>5801796000</v>
      </c>
      <c r="R15" s="23">
        <v>2302383720</v>
      </c>
      <c r="S15" s="23">
        <v>2180500000</v>
      </c>
      <c r="T15" s="24">
        <f>C15+D15+E15+F15+G15+H15+I15+J15+K15+L15+M15+N15+O15+P15+Q15+R15+S15</f>
        <v>138355055658.66544</v>
      </c>
      <c r="U15" s="1">
        <v>70000000000</v>
      </c>
      <c r="X15" s="2">
        <v>10000000000</v>
      </c>
      <c r="Y15" s="1">
        <v>7143000000</v>
      </c>
      <c r="Z15" s="1">
        <f>X15-Y15</f>
        <v>2857000000</v>
      </c>
      <c r="AA15" s="2">
        <v>2799313111</v>
      </c>
      <c r="AB15" s="2">
        <f>AA15/7*5</f>
        <v>1999509365</v>
      </c>
      <c r="AC15" s="2">
        <f>AA15/7*2</f>
        <v>799803746</v>
      </c>
    </row>
    <row r="16" spans="1:29" ht="30.75" customHeight="1">
      <c r="A16" s="19">
        <v>61200002</v>
      </c>
      <c r="B16" s="20" t="s">
        <v>37</v>
      </c>
      <c r="C16" s="25">
        <v>1</v>
      </c>
      <c r="D16" s="22">
        <v>1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4">
        <f t="shared" ref="T16:T30" si="1">C16+D16+E16+F16+G16+H16+I16+J16+K16+L16+M16+N16+O16+P16+Q16+R16+S16</f>
        <v>17</v>
      </c>
      <c r="U16" s="1">
        <v>57000000000</v>
      </c>
      <c r="Y16" s="1">
        <f t="shared" ref="Y16:Y19" si="2">X16/7*5</f>
        <v>0</v>
      </c>
      <c r="Z16" s="1">
        <f t="shared" ref="Z16:Z24" si="3">X16-Y16</f>
        <v>0</v>
      </c>
      <c r="AA16" s="2">
        <v>533202497</v>
      </c>
      <c r="AB16" s="2">
        <f t="shared" ref="AB16:AB25" si="4">AA16/7*5</f>
        <v>380858926.4285714</v>
      </c>
      <c r="AC16" s="2">
        <f t="shared" ref="AC16:AC22" si="5">AA16/7*2</f>
        <v>152343570.57142857</v>
      </c>
    </row>
    <row r="17" spans="1:29" ht="30.75" customHeight="1">
      <c r="A17" s="19">
        <v>61200003</v>
      </c>
      <c r="B17" s="31" t="s">
        <v>214</v>
      </c>
      <c r="C17" s="30">
        <v>15000000000</v>
      </c>
      <c r="D17" s="30">
        <f>'[1]درآمدريز (2)'!D17*50%</f>
        <v>1500000000</v>
      </c>
      <c r="E17" s="30">
        <v>3000000000</v>
      </c>
      <c r="F17" s="30">
        <f>'[1]درآمدريز (2)'!F17*50%</f>
        <v>1847500000</v>
      </c>
      <c r="G17" s="30">
        <f>'[1]درآمدريز (2)'!G17*50%</f>
        <v>2500000000</v>
      </c>
      <c r="H17" s="30">
        <f>'[1]درآمدريز (2)'!H17*50%</f>
        <v>437450000</v>
      </c>
      <c r="I17" s="30">
        <v>1</v>
      </c>
      <c r="J17" s="30">
        <f>'[1]درآمدريز (2)'!J17*50%</f>
        <v>2729000000</v>
      </c>
      <c r="K17" s="30">
        <v>1</v>
      </c>
      <c r="L17" s="30">
        <v>1</v>
      </c>
      <c r="M17" s="30">
        <v>1</v>
      </c>
      <c r="N17" s="30">
        <f>'[1]درآمدريز (2)'!N17*50%</f>
        <v>325000000</v>
      </c>
      <c r="O17" s="30">
        <f>'[1]درآمدريز (2)'!O17*50%</f>
        <v>863501274.99999988</v>
      </c>
      <c r="P17" s="30">
        <f>'[1]درآمدريز (2)'!P17*50%</f>
        <v>650000000</v>
      </c>
      <c r="Q17" s="30">
        <v>1</v>
      </c>
      <c r="R17" s="30">
        <f>'[1]درآمدريز (2)'!R17*50%</f>
        <v>993720000</v>
      </c>
      <c r="S17" s="30">
        <v>1</v>
      </c>
      <c r="T17" s="24">
        <f t="shared" si="1"/>
        <v>29846171281</v>
      </c>
      <c r="U17" s="1">
        <v>42000000000</v>
      </c>
      <c r="X17" s="2">
        <v>1930000000</v>
      </c>
      <c r="Y17" s="1">
        <v>1379000000</v>
      </c>
      <c r="Z17" s="1">
        <f t="shared" si="3"/>
        <v>551000000</v>
      </c>
      <c r="AA17" s="2">
        <v>1780709000</v>
      </c>
      <c r="AB17" s="2">
        <f t="shared" si="4"/>
        <v>1271935000</v>
      </c>
      <c r="AC17" s="2">
        <f t="shared" si="5"/>
        <v>508774000</v>
      </c>
    </row>
    <row r="18" spans="1:29" ht="30.75" customHeight="1">
      <c r="A18" s="19">
        <v>61200004</v>
      </c>
      <c r="B18" s="32" t="s">
        <v>38</v>
      </c>
      <c r="C18" s="25">
        <v>3000000000</v>
      </c>
      <c r="D18" s="22">
        <v>200000000</v>
      </c>
      <c r="E18" s="22">
        <v>420000000</v>
      </c>
      <c r="F18" s="22">
        <v>550714285.71428573</v>
      </c>
      <c r="G18" s="22">
        <v>107412848</v>
      </c>
      <c r="H18" s="22">
        <v>0</v>
      </c>
      <c r="I18" s="22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150000000</v>
      </c>
      <c r="O18" s="23">
        <v>1010000000</v>
      </c>
      <c r="P18" s="23">
        <v>4204200000</v>
      </c>
      <c r="Q18" s="23">
        <v>0</v>
      </c>
      <c r="R18" s="23">
        <v>169000000</v>
      </c>
      <c r="S18" s="23">
        <v>0</v>
      </c>
      <c r="T18" s="24">
        <f t="shared" si="1"/>
        <v>9811327133.7142868</v>
      </c>
      <c r="U18" s="1">
        <f>SUM(U15:U17)</f>
        <v>169000000000</v>
      </c>
      <c r="V18" s="1">
        <f>U18/10*4</f>
        <v>67600000000</v>
      </c>
      <c r="W18" s="1">
        <v>4000000000</v>
      </c>
      <c r="X18" s="2">
        <v>200000000</v>
      </c>
      <c r="Y18" s="1">
        <v>143000000</v>
      </c>
      <c r="Z18" s="1">
        <f t="shared" si="3"/>
        <v>57000000</v>
      </c>
      <c r="AA18" s="2">
        <v>943750000</v>
      </c>
      <c r="AB18" s="2">
        <f t="shared" si="4"/>
        <v>674107142.85714281</v>
      </c>
      <c r="AC18" s="2">
        <f t="shared" si="5"/>
        <v>269642857.14285713</v>
      </c>
    </row>
    <row r="19" spans="1:29" ht="30.75" customHeight="1">
      <c r="A19" s="19">
        <v>61200005</v>
      </c>
      <c r="B19" s="32" t="s">
        <v>39</v>
      </c>
      <c r="C19" s="30">
        <v>200000000</v>
      </c>
      <c r="D19" s="22">
        <v>0</v>
      </c>
      <c r="E19" s="22">
        <v>100000000</v>
      </c>
      <c r="F19" s="22">
        <v>0</v>
      </c>
      <c r="G19" s="33">
        <v>0</v>
      </c>
      <c r="H19" s="22">
        <v>5850000</v>
      </c>
      <c r="I19" s="22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1000000</v>
      </c>
      <c r="Q19" s="23">
        <v>0</v>
      </c>
      <c r="R19" s="23">
        <v>80000000</v>
      </c>
      <c r="S19" s="23">
        <v>0</v>
      </c>
      <c r="T19" s="24">
        <f t="shared" si="1"/>
        <v>386850000</v>
      </c>
      <c r="Y19" s="1">
        <f t="shared" si="2"/>
        <v>0</v>
      </c>
      <c r="Z19" s="1">
        <f t="shared" si="3"/>
        <v>0</v>
      </c>
      <c r="AB19" s="2">
        <f t="shared" si="4"/>
        <v>0</v>
      </c>
      <c r="AC19" s="2">
        <f t="shared" si="5"/>
        <v>0</v>
      </c>
    </row>
    <row r="20" spans="1:29" ht="30.75" customHeight="1">
      <c r="A20" s="19">
        <v>61200006</v>
      </c>
      <c r="B20" s="32" t="s">
        <v>40</v>
      </c>
      <c r="C20" s="30">
        <f>'[1]درآمدريز (2)'!C20/3</f>
        <v>1050000000</v>
      </c>
      <c r="D20" s="30">
        <f>'[1]درآمدريز (2)'!D20/3</f>
        <v>66666666.666666664</v>
      </c>
      <c r="E20" s="30">
        <f>'[1]درآمدريز (2)'!E20/3</f>
        <v>46666666.666666664</v>
      </c>
      <c r="F20" s="30">
        <f>'[1]درآمدريز (2)'!F20/3</f>
        <v>33333333.333333332</v>
      </c>
      <c r="G20" s="30">
        <f>'[1]درآمدريز (2)'!G20/3</f>
        <v>11582666.666666666</v>
      </c>
      <c r="H20" s="30">
        <f>'[1]درآمدريز (2)'!H20/3</f>
        <v>44000000</v>
      </c>
      <c r="I20" s="30">
        <f>'[1]درآمدريز (2)'!I20/3</f>
        <v>66666666.666666664</v>
      </c>
      <c r="J20" s="30">
        <f>'[1]درآمدريز (2)'!J20/3</f>
        <v>16666666.666666666</v>
      </c>
      <c r="K20" s="30">
        <f>'[1]درآمدريز (2)'!K20/3</f>
        <v>57000000</v>
      </c>
      <c r="L20" s="30">
        <f>'[1]درآمدريز (2)'!L20/3</f>
        <v>27000000</v>
      </c>
      <c r="M20" s="30">
        <f>'[1]درآمدريز (2)'!M20/3</f>
        <v>33333333.333333332</v>
      </c>
      <c r="N20" s="30">
        <f>'[1]درآمدريز (2)'!N20/3</f>
        <v>33333333.333333332</v>
      </c>
      <c r="O20" s="30">
        <f>'[1]درآمدريز (2)'!O20/3</f>
        <v>24953762.166666668</v>
      </c>
      <c r="P20" s="30">
        <f>'[1]درآمدريز (2)'!P20/3</f>
        <v>32000000</v>
      </c>
      <c r="Q20" s="30">
        <f>'[1]درآمدريز (2)'!Q20/3</f>
        <v>100000000</v>
      </c>
      <c r="R20" s="30">
        <f>'[1]درآمدريز (2)'!R20/3</f>
        <v>163392376</v>
      </c>
      <c r="S20" s="30">
        <f>'[1]درآمدريز (2)'!S20/3</f>
        <v>33333333.333333332</v>
      </c>
      <c r="T20" s="24">
        <f t="shared" si="1"/>
        <v>1839928804.8333335</v>
      </c>
      <c r="U20" s="1">
        <v>3150000000</v>
      </c>
      <c r="X20" s="2">
        <v>100000000</v>
      </c>
      <c r="Y20" s="1">
        <v>71000000</v>
      </c>
      <c r="Z20" s="1">
        <f t="shared" si="3"/>
        <v>29000000</v>
      </c>
      <c r="AA20" s="2">
        <v>71982006</v>
      </c>
      <c r="AB20" s="2">
        <f t="shared" si="4"/>
        <v>51415718.571428575</v>
      </c>
      <c r="AC20" s="2">
        <f t="shared" si="5"/>
        <v>20566287.428571429</v>
      </c>
    </row>
    <row r="21" spans="1:29" ht="30.75" customHeight="1">
      <c r="A21" s="19">
        <v>61200007</v>
      </c>
      <c r="B21" s="32" t="s">
        <v>41</v>
      </c>
      <c r="C21" s="30">
        <f>'[1]درآمدريز (2)'!C21/3</f>
        <v>5000000000</v>
      </c>
      <c r="D21" s="30">
        <f>'[1]درآمدريز (2)'!D21/3</f>
        <v>1000000000</v>
      </c>
      <c r="E21" s="30">
        <f>'[1]درآمدريز (2)'!E21/3</f>
        <v>250000000</v>
      </c>
      <c r="F21" s="30">
        <f>'[1]درآمدريز (2)'!F21/3</f>
        <v>340476190.47619051</v>
      </c>
      <c r="G21" s="30">
        <f>'[1]درآمدريز (2)'!G21/3</f>
        <v>303584920</v>
      </c>
      <c r="H21" s="30">
        <f>'[1]درآمدريز (2)'!H21/3</f>
        <v>289000000</v>
      </c>
      <c r="I21" s="30">
        <f>'[1]درآمدريز (2)'!I21/3</f>
        <v>216666666.66666666</v>
      </c>
      <c r="J21" s="30">
        <f>'[1]درآمدريز (2)'!J21/3</f>
        <v>300000000</v>
      </c>
      <c r="K21" s="30">
        <f>'[1]درآمدريز (2)'!K21/3</f>
        <v>91666666.666666672</v>
      </c>
      <c r="L21" s="30">
        <f>'[1]درآمدريز (2)'!L21/3</f>
        <v>300000000</v>
      </c>
      <c r="M21" s="30">
        <f>'[1]درآمدريز (2)'!M21/3</f>
        <v>233333333.33333334</v>
      </c>
      <c r="N21" s="30">
        <f>'[1]درآمدريز (2)'!N21/3</f>
        <v>100000000</v>
      </c>
      <c r="O21" s="30">
        <f>'[1]درآمدريز (2)'!O21/3</f>
        <v>235764439.625</v>
      </c>
      <c r="P21" s="30">
        <f>'[1]درآمدريز (2)'!P21/3</f>
        <v>0</v>
      </c>
      <c r="Q21" s="30">
        <f>'[1]درآمدريز (2)'!Q21/3</f>
        <v>353333333.33333331</v>
      </c>
      <c r="R21" s="30">
        <f>'[1]درآمدريز (2)'!R21/3</f>
        <v>5000000</v>
      </c>
      <c r="S21" s="30">
        <f>'[1]درآمدريز (2)'!S21/3</f>
        <v>283333333.33333331</v>
      </c>
      <c r="T21" s="24">
        <f t="shared" si="1"/>
        <v>9302158883.4345245</v>
      </c>
      <c r="U21" s="1">
        <v>15000000000</v>
      </c>
      <c r="X21" s="2">
        <v>1500000000</v>
      </c>
      <c r="Y21" s="1">
        <v>1071000000</v>
      </c>
      <c r="Z21" s="1">
        <f t="shared" si="3"/>
        <v>429000000</v>
      </c>
      <c r="AA21" s="2">
        <v>680089730</v>
      </c>
      <c r="AB21" s="2">
        <f t="shared" si="4"/>
        <v>485778378.5714286</v>
      </c>
      <c r="AC21" s="2">
        <f t="shared" si="5"/>
        <v>194311351.42857143</v>
      </c>
    </row>
    <row r="22" spans="1:29" ht="30.75" customHeight="1">
      <c r="A22" s="19">
        <v>61200008</v>
      </c>
      <c r="B22" s="32" t="s">
        <v>42</v>
      </c>
      <c r="C22" s="30">
        <f>'[1]درآمدريز (2)'!C22/3</f>
        <v>1200000000</v>
      </c>
      <c r="D22" s="30">
        <f>'[1]درآمدريز (2)'!D22/3</f>
        <v>100000000</v>
      </c>
      <c r="E22" s="30">
        <f>'[1]درآمدريز (2)'!E22/3</f>
        <v>50000000</v>
      </c>
      <c r="F22" s="30">
        <f>'[1]درآمدريز (2)'!F22/3</f>
        <v>133333333.33333333</v>
      </c>
      <c r="G22" s="30">
        <f>'[1]درآمدريز (2)'!G22/3</f>
        <v>32982000</v>
      </c>
      <c r="H22" s="30">
        <f>'[1]درآمدريز (2)'!H22/3</f>
        <v>44000000</v>
      </c>
      <c r="I22" s="30">
        <f>'[1]درآمدريز (2)'!I22/3</f>
        <v>0</v>
      </c>
      <c r="J22" s="30">
        <f>'[1]درآمدريز (2)'!J22/3</f>
        <v>33333333.333333332</v>
      </c>
      <c r="K22" s="30">
        <f>'[1]درآمدريز (2)'!K22/3</f>
        <v>0</v>
      </c>
      <c r="L22" s="30">
        <f>'[1]درآمدريز (2)'!L22/3</f>
        <v>333333.33333333331</v>
      </c>
      <c r="M22" s="30">
        <f>'[1]درآمدريز (2)'!M22/3</f>
        <v>0</v>
      </c>
      <c r="N22" s="30">
        <f>'[1]درآمدريز (2)'!N22/3</f>
        <v>6666666.666666667</v>
      </c>
      <c r="O22" s="30">
        <f>'[1]درآمدريز (2)'!O22/3</f>
        <v>7333333.333333333</v>
      </c>
      <c r="P22" s="30">
        <f>'[1]درآمدريز (2)'!P22/3</f>
        <v>33333333.333333332</v>
      </c>
      <c r="Q22" s="30">
        <f>'[1]درآمدريز (2)'!Q22/3</f>
        <v>0</v>
      </c>
      <c r="R22" s="30">
        <f>'[1]درآمدريز (2)'!R22/3</f>
        <v>0</v>
      </c>
      <c r="S22" s="30">
        <f>'[1]درآمدريز (2)'!S22/3</f>
        <v>25666666.666666668</v>
      </c>
      <c r="T22" s="24">
        <f t="shared" si="1"/>
        <v>1666981999.9999998</v>
      </c>
      <c r="U22" s="1">
        <f>SUM(U20:U21)</f>
        <v>18150000000</v>
      </c>
      <c r="V22" s="1">
        <f>U22/15*4</f>
        <v>4840000000</v>
      </c>
      <c r="W22" s="1">
        <v>3600000000</v>
      </c>
      <c r="X22" s="2">
        <v>150000000</v>
      </c>
      <c r="Y22" s="1">
        <v>107000000</v>
      </c>
      <c r="Z22" s="1">
        <f t="shared" si="3"/>
        <v>43000000</v>
      </c>
      <c r="AA22" s="2">
        <v>22000000</v>
      </c>
      <c r="AB22" s="2">
        <f t="shared" si="4"/>
        <v>15714285.714285713</v>
      </c>
      <c r="AC22" s="2">
        <f t="shared" si="5"/>
        <v>6285714.2857142854</v>
      </c>
    </row>
    <row r="23" spans="1:29" ht="30.75" customHeight="1">
      <c r="A23" s="19">
        <v>61200009</v>
      </c>
      <c r="B23" s="20" t="s">
        <v>43</v>
      </c>
      <c r="C23" s="25">
        <v>135000000</v>
      </c>
      <c r="D23" s="22">
        <v>300000000</v>
      </c>
      <c r="E23" s="22">
        <v>5000000</v>
      </c>
      <c r="F23" s="22">
        <v>50000000</v>
      </c>
      <c r="G23" s="22">
        <v>1000000</v>
      </c>
      <c r="H23" s="22">
        <v>929500</v>
      </c>
      <c r="I23" s="22">
        <v>51000000</v>
      </c>
      <c r="J23" s="23">
        <v>0</v>
      </c>
      <c r="K23" s="23">
        <v>0</v>
      </c>
      <c r="L23" s="23">
        <v>0</v>
      </c>
      <c r="M23" s="23">
        <v>65000000</v>
      </c>
      <c r="N23" s="23"/>
      <c r="O23" s="23">
        <v>0</v>
      </c>
      <c r="P23" s="23">
        <v>100000000</v>
      </c>
      <c r="Q23" s="23">
        <v>10000000</v>
      </c>
      <c r="R23" s="23"/>
      <c r="S23" s="23">
        <v>0</v>
      </c>
      <c r="T23" s="24">
        <f t="shared" si="1"/>
        <v>717929500</v>
      </c>
      <c r="W23" s="1">
        <v>135000000</v>
      </c>
      <c r="X23" s="2">
        <v>150000000</v>
      </c>
      <c r="Y23" s="1">
        <v>107000000</v>
      </c>
      <c r="Z23" s="1">
        <f t="shared" si="3"/>
        <v>43000000</v>
      </c>
      <c r="AB23" s="2">
        <f t="shared" si="4"/>
        <v>0</v>
      </c>
      <c r="AC23" s="2">
        <f>SUM(AC15:AC22)</f>
        <v>1951727526.8571429</v>
      </c>
    </row>
    <row r="24" spans="1:29" ht="30.75" customHeight="1">
      <c r="A24" s="19">
        <v>61200010</v>
      </c>
      <c r="B24" s="20" t="s">
        <v>44</v>
      </c>
      <c r="C24" s="34">
        <f>((C15/10)*3)+((C17/5)*3)+((C18/5)*3)+((C19/5)*3)+((C20/5)*3)+((C21/5)*3)+((C22/5)*3)+((C23/5)*3)</f>
        <v>30051000000</v>
      </c>
      <c r="D24" s="34">
        <f t="shared" ref="D24:S24" si="6">((D15/10)*3)+((D17/5)*3)+((D18/5)*3)+((D19/5)*3)+((D20/5)*3)+((D21/5)*3)+((D22/5)*3)+((D23/5)*3)</f>
        <v>6100000000</v>
      </c>
      <c r="E24" s="34">
        <f t="shared" si="6"/>
        <v>7468735000</v>
      </c>
      <c r="F24" s="34">
        <f t="shared" si="6"/>
        <v>4276564285.7142868</v>
      </c>
      <c r="G24" s="34">
        <f t="shared" si="6"/>
        <v>3584456039.4100003</v>
      </c>
      <c r="H24" s="34">
        <f t="shared" si="6"/>
        <v>1194347700</v>
      </c>
      <c r="I24" s="34">
        <f t="shared" si="6"/>
        <v>599600000.60000002</v>
      </c>
      <c r="J24" s="34">
        <f t="shared" si="6"/>
        <v>4866780000</v>
      </c>
      <c r="K24" s="34">
        <f t="shared" si="6"/>
        <v>824200000.60000002</v>
      </c>
      <c r="L24" s="34">
        <f t="shared" si="6"/>
        <v>522950000.60000002</v>
      </c>
      <c r="M24" s="34">
        <f t="shared" si="6"/>
        <v>514000000.60000002</v>
      </c>
      <c r="N24" s="34">
        <f t="shared" si="6"/>
        <v>883500000</v>
      </c>
      <c r="O24" s="34">
        <f t="shared" si="6"/>
        <v>2632700889.0646305</v>
      </c>
      <c r="P24" s="34">
        <f t="shared" si="6"/>
        <v>5715020000</v>
      </c>
      <c r="Q24" s="34">
        <f t="shared" si="6"/>
        <v>2018538800.5999999</v>
      </c>
      <c r="R24" s="34">
        <f t="shared" si="6"/>
        <v>1537382541.5999999</v>
      </c>
      <c r="S24" s="34">
        <f t="shared" si="6"/>
        <v>859550000.60000002</v>
      </c>
      <c r="T24" s="24">
        <f t="shared" si="1"/>
        <v>73649325259.388931</v>
      </c>
      <c r="W24" s="1">
        <f>SUM(W18:W23)</f>
        <v>7735000000</v>
      </c>
      <c r="X24" s="2">
        <f>SUM(X15:X23)</f>
        <v>14030000000</v>
      </c>
      <c r="Y24" s="1">
        <f>SUM(Y15:Y23)</f>
        <v>10021000000</v>
      </c>
      <c r="Z24" s="1">
        <f t="shared" si="3"/>
        <v>4009000000</v>
      </c>
      <c r="AB24" s="2">
        <f t="shared" si="4"/>
        <v>0</v>
      </c>
    </row>
    <row r="25" spans="1:29" s="38" customFormat="1" ht="30.75" customHeight="1">
      <c r="A25" s="35">
        <v>61200011</v>
      </c>
      <c r="B25" s="32" t="s">
        <v>45</v>
      </c>
      <c r="C25" s="25">
        <v>4000000000</v>
      </c>
      <c r="D25" s="22">
        <v>2000000000</v>
      </c>
      <c r="E25" s="25">
        <v>780000000</v>
      </c>
      <c r="F25" s="25">
        <v>1071428571.4285716</v>
      </c>
      <c r="G25" s="22">
        <v>1000000000</v>
      </c>
      <c r="H25" s="25">
        <v>40000000</v>
      </c>
      <c r="I25" s="25">
        <v>60000000</v>
      </c>
      <c r="J25" s="36">
        <v>400000000</v>
      </c>
      <c r="K25" s="36">
        <v>0</v>
      </c>
      <c r="L25" s="36"/>
      <c r="M25" s="36">
        <v>1000000</v>
      </c>
      <c r="N25" s="36"/>
      <c r="O25" s="36">
        <v>0</v>
      </c>
      <c r="P25" s="36">
        <v>40000000</v>
      </c>
      <c r="Q25" s="36">
        <v>619000000</v>
      </c>
      <c r="R25" s="36"/>
      <c r="S25" s="36">
        <v>200000000</v>
      </c>
      <c r="T25" s="24">
        <f t="shared" si="1"/>
        <v>10211428571.428572</v>
      </c>
      <c r="U25" s="37"/>
      <c r="V25" s="37"/>
      <c r="W25" s="37">
        <f>W24/5*4</f>
        <v>6188000000</v>
      </c>
      <c r="Y25" s="37"/>
      <c r="AB25" s="2">
        <f t="shared" si="4"/>
        <v>0</v>
      </c>
      <c r="AC25" s="2"/>
    </row>
    <row r="26" spans="1:29" s="38" customFormat="1" ht="30.75" customHeight="1">
      <c r="A26" s="19">
        <v>61200012</v>
      </c>
      <c r="B26" s="32" t="s">
        <v>46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30">
        <v>1</v>
      </c>
      <c r="Q26" s="30">
        <v>1</v>
      </c>
      <c r="R26" s="25">
        <v>1</v>
      </c>
      <c r="S26" s="25">
        <v>1</v>
      </c>
      <c r="T26" s="24">
        <f t="shared" si="1"/>
        <v>17</v>
      </c>
      <c r="U26" s="37"/>
      <c r="V26" s="37"/>
      <c r="W26" s="39">
        <f>V18+V22+W25</f>
        <v>78628000000</v>
      </c>
      <c r="Y26" s="37"/>
    </row>
    <row r="27" spans="1:29" s="38" customFormat="1" ht="30.75" customHeight="1">
      <c r="A27" s="35">
        <v>61200013</v>
      </c>
      <c r="B27" s="32" t="s">
        <v>47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30">
        <v>1</v>
      </c>
      <c r="Q27" s="25">
        <v>1</v>
      </c>
      <c r="R27" s="25">
        <v>1</v>
      </c>
      <c r="S27" s="25">
        <v>1</v>
      </c>
      <c r="T27" s="24">
        <f t="shared" si="1"/>
        <v>17</v>
      </c>
      <c r="U27" s="37"/>
      <c r="V27" s="37"/>
      <c r="W27" s="37"/>
      <c r="Y27" s="37"/>
    </row>
    <row r="28" spans="1:29" s="38" customFormat="1" ht="30.75" customHeight="1">
      <c r="A28" s="19">
        <v>61200014</v>
      </c>
      <c r="B28" s="32" t="s">
        <v>48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4">
        <f t="shared" si="1"/>
        <v>17</v>
      </c>
      <c r="U28" s="37"/>
      <c r="V28" s="37"/>
      <c r="W28" s="37"/>
      <c r="Y28" s="37"/>
    </row>
    <row r="29" spans="1:29" s="38" customFormat="1" ht="30.75" customHeight="1">
      <c r="A29" s="35">
        <v>61200015</v>
      </c>
      <c r="B29" s="32" t="s">
        <v>49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4">
        <f t="shared" si="1"/>
        <v>17</v>
      </c>
      <c r="U29" s="37"/>
      <c r="V29" s="37"/>
      <c r="W29" s="37"/>
      <c r="Y29" s="37"/>
    </row>
    <row r="30" spans="1:29" ht="21">
      <c r="A30" s="19"/>
      <c r="B30" s="150" t="s">
        <v>23</v>
      </c>
      <c r="C30" s="40">
        <f t="shared" ref="C30:O30" si="7">SUM(C15:C29)</f>
        <v>108636000005</v>
      </c>
      <c r="D30" s="40">
        <f t="shared" si="7"/>
        <v>25266666671.666664</v>
      </c>
      <c r="E30" s="40">
        <f t="shared" si="7"/>
        <v>29272851671.666668</v>
      </c>
      <c r="F30" s="40">
        <f t="shared" si="7"/>
        <v>16647850005.000004</v>
      </c>
      <c r="G30" s="40">
        <f t="shared" si="7"/>
        <v>13576080407.776667</v>
      </c>
      <c r="H30" s="40">
        <f t="shared" si="7"/>
        <v>4394277205</v>
      </c>
      <c r="I30" s="40">
        <f t="shared" si="7"/>
        <v>2323933339.9333334</v>
      </c>
      <c r="J30" s="40">
        <f t="shared" si="7"/>
        <v>18410380005</v>
      </c>
      <c r="K30" s="40">
        <f t="shared" si="7"/>
        <v>3422866673.2666664</v>
      </c>
      <c r="L30" s="40">
        <f t="shared" si="7"/>
        <v>1938783339.9333334</v>
      </c>
      <c r="M30" s="40">
        <f>SUM(M15:M29)</f>
        <v>1896666673.2666664</v>
      </c>
      <c r="N30" s="40">
        <f t="shared" si="7"/>
        <v>3213500005</v>
      </c>
      <c r="O30" s="40">
        <f t="shared" si="7"/>
        <v>9266817714.1550636</v>
      </c>
      <c r="P30" s="40">
        <f>SUM(P15:P29)</f>
        <v>19784553338.333336</v>
      </c>
      <c r="Q30" s="40">
        <f t="shared" ref="Q30:S30" si="8">SUM(Q15:Q29)</f>
        <v>8902668139.9333324</v>
      </c>
      <c r="R30" s="40">
        <f t="shared" si="8"/>
        <v>5250878642.6000004</v>
      </c>
      <c r="S30" s="40">
        <f t="shared" si="8"/>
        <v>3582383339.9333334</v>
      </c>
      <c r="T30" s="24">
        <f t="shared" si="1"/>
        <v>275787157177.46503</v>
      </c>
      <c r="U30" s="41">
        <f>T30-C30</f>
        <v>167151157172.46503</v>
      </c>
    </row>
    <row r="31" spans="1:29" ht="42">
      <c r="A31" s="4" t="s">
        <v>50</v>
      </c>
      <c r="B31" s="26" t="s">
        <v>51</v>
      </c>
      <c r="C31" s="5" t="s">
        <v>6</v>
      </c>
      <c r="D31" s="5" t="s">
        <v>7</v>
      </c>
      <c r="E31" s="5" t="s">
        <v>8</v>
      </c>
      <c r="F31" s="5" t="s">
        <v>9</v>
      </c>
      <c r="G31" s="5" t="s">
        <v>10</v>
      </c>
      <c r="H31" s="5" t="s">
        <v>11</v>
      </c>
      <c r="I31" s="5" t="s">
        <v>12</v>
      </c>
      <c r="J31" s="27" t="s">
        <v>13</v>
      </c>
      <c r="K31" s="27" t="s">
        <v>14</v>
      </c>
      <c r="L31" s="27" t="s">
        <v>15</v>
      </c>
      <c r="M31" s="27" t="s">
        <v>16</v>
      </c>
      <c r="N31" s="27" t="s">
        <v>17</v>
      </c>
      <c r="O31" s="27" t="s">
        <v>18</v>
      </c>
      <c r="P31" s="27" t="s">
        <v>19</v>
      </c>
      <c r="Q31" s="27" t="s">
        <v>20</v>
      </c>
      <c r="R31" s="27" t="s">
        <v>21</v>
      </c>
      <c r="S31" s="27" t="s">
        <v>22</v>
      </c>
      <c r="T31" s="28" t="s">
        <v>23</v>
      </c>
    </row>
    <row r="32" spans="1:29" ht="48.75" customHeight="1">
      <c r="A32" s="19">
        <v>61300001</v>
      </c>
      <c r="B32" s="20" t="s">
        <v>52</v>
      </c>
      <c r="C32" s="30">
        <v>36700000000</v>
      </c>
      <c r="D32" s="30">
        <v>4000000000</v>
      </c>
      <c r="E32" s="30">
        <v>3500000000</v>
      </c>
      <c r="F32" s="30">
        <v>12000000000</v>
      </c>
      <c r="G32" s="30">
        <v>1330000000</v>
      </c>
      <c r="H32" s="30">
        <v>3800000000</v>
      </c>
      <c r="I32" s="30">
        <v>710000000</v>
      </c>
      <c r="J32" s="30">
        <v>4500000000</v>
      </c>
      <c r="K32" s="42">
        <v>360000000</v>
      </c>
      <c r="L32" s="42">
        <v>480000000</v>
      </c>
      <c r="M32" s="42">
        <v>140000000</v>
      </c>
      <c r="N32" s="42">
        <v>1496000000</v>
      </c>
      <c r="O32" s="42">
        <v>2000000000</v>
      </c>
      <c r="P32" s="42">
        <v>1300000000</v>
      </c>
      <c r="Q32" s="42">
        <v>589384741</v>
      </c>
      <c r="R32" s="42">
        <v>482327372</v>
      </c>
      <c r="S32" s="42">
        <v>1450000000</v>
      </c>
      <c r="T32" s="24">
        <f>C32+D32+E32+F32+G32+H32+I32+J32+K32+L32+M32+N32+O32+P32+Q32+R32+S32</f>
        <v>74837712113</v>
      </c>
      <c r="U32" s="43" t="s">
        <v>53</v>
      </c>
    </row>
    <row r="33" spans="1:29" ht="21">
      <c r="A33" s="19"/>
      <c r="B33" s="150" t="s">
        <v>23</v>
      </c>
      <c r="C33" s="25">
        <f>SUM(C32)</f>
        <v>36700000000</v>
      </c>
      <c r="D33" s="150">
        <f t="shared" ref="D33:S33" si="9">SUM(D32)</f>
        <v>4000000000</v>
      </c>
      <c r="E33" s="150">
        <f t="shared" si="9"/>
        <v>3500000000</v>
      </c>
      <c r="F33" s="150">
        <f t="shared" si="9"/>
        <v>12000000000</v>
      </c>
      <c r="G33" s="150">
        <f t="shared" si="9"/>
        <v>1330000000</v>
      </c>
      <c r="H33" s="150">
        <f t="shared" si="9"/>
        <v>3800000000</v>
      </c>
      <c r="I33" s="150">
        <f t="shared" si="9"/>
        <v>710000000</v>
      </c>
      <c r="J33" s="40">
        <f t="shared" si="9"/>
        <v>4500000000</v>
      </c>
      <c r="K33" s="40">
        <f t="shared" si="9"/>
        <v>360000000</v>
      </c>
      <c r="L33" s="40">
        <f t="shared" si="9"/>
        <v>480000000</v>
      </c>
      <c r="M33" s="40">
        <f t="shared" si="9"/>
        <v>140000000</v>
      </c>
      <c r="N33" s="40">
        <f t="shared" si="9"/>
        <v>1496000000</v>
      </c>
      <c r="O33" s="40">
        <f t="shared" si="9"/>
        <v>2000000000</v>
      </c>
      <c r="P33" s="40">
        <f t="shared" si="9"/>
        <v>1300000000</v>
      </c>
      <c r="Q33" s="40">
        <f t="shared" si="9"/>
        <v>589384741</v>
      </c>
      <c r="R33" s="40">
        <f t="shared" si="9"/>
        <v>482327372</v>
      </c>
      <c r="S33" s="40">
        <f t="shared" si="9"/>
        <v>1450000000</v>
      </c>
      <c r="T33" s="44">
        <f>C33+D33+E33+F33+G33+H33+I33+J33+K33+L33+M33+N33+O33+P33+Q33+R33+S33</f>
        <v>74837712113</v>
      </c>
    </row>
    <row r="34" spans="1:29" ht="42">
      <c r="A34" s="4" t="s">
        <v>54</v>
      </c>
      <c r="B34" s="26" t="s">
        <v>55</v>
      </c>
      <c r="C34" s="5" t="s">
        <v>6</v>
      </c>
      <c r="D34" s="5" t="s">
        <v>7</v>
      </c>
      <c r="E34" s="5" t="s">
        <v>8</v>
      </c>
      <c r="F34" s="5" t="s">
        <v>9</v>
      </c>
      <c r="G34" s="5" t="s">
        <v>10</v>
      </c>
      <c r="H34" s="5" t="s">
        <v>11</v>
      </c>
      <c r="I34" s="5" t="s">
        <v>12</v>
      </c>
      <c r="J34" s="27" t="s">
        <v>13</v>
      </c>
      <c r="K34" s="27" t="s">
        <v>14</v>
      </c>
      <c r="L34" s="27" t="s">
        <v>15</v>
      </c>
      <c r="M34" s="27" t="s">
        <v>16</v>
      </c>
      <c r="N34" s="27" t="s">
        <v>17</v>
      </c>
      <c r="O34" s="27" t="s">
        <v>18</v>
      </c>
      <c r="P34" s="27" t="s">
        <v>19</v>
      </c>
      <c r="Q34" s="27" t="s">
        <v>20</v>
      </c>
      <c r="R34" s="27" t="s">
        <v>21</v>
      </c>
      <c r="S34" s="27" t="s">
        <v>22</v>
      </c>
      <c r="T34" s="28" t="s">
        <v>23</v>
      </c>
    </row>
    <row r="35" spans="1:29" ht="26.25" customHeight="1">
      <c r="A35" s="19">
        <v>61400001</v>
      </c>
      <c r="B35" s="150" t="s">
        <v>56</v>
      </c>
      <c r="C35" s="25">
        <v>1500000000</v>
      </c>
      <c r="D35" s="22"/>
      <c r="E35" s="22"/>
      <c r="F35" s="22"/>
      <c r="G35" s="22"/>
      <c r="H35" s="22"/>
      <c r="I35" s="22"/>
      <c r="J35" s="23"/>
      <c r="K35" s="23"/>
      <c r="L35" s="23"/>
      <c r="M35" s="23"/>
      <c r="N35" s="23"/>
      <c r="O35" s="23"/>
      <c r="P35" s="23">
        <v>0</v>
      </c>
      <c r="Q35" s="23"/>
      <c r="R35" s="23"/>
      <c r="S35" s="23"/>
      <c r="T35" s="24">
        <f>C35+D35+E35+F35+G35+H35+I35+J35+K35+L35+M35+N35+O35+P35+Q35+R35+S35</f>
        <v>1500000000</v>
      </c>
    </row>
    <row r="36" spans="1:29" ht="26.25" customHeight="1">
      <c r="A36" s="19"/>
      <c r="B36" s="150" t="s">
        <v>23</v>
      </c>
      <c r="C36" s="25">
        <f>SUM(C35)</f>
        <v>1500000000</v>
      </c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>
        <f>C36+D36+E36+F36+G36+H36+I36+J36+K36+L36+M36+N36+O36+P36+Q36+R36+S36</f>
        <v>1500000000</v>
      </c>
    </row>
    <row r="37" spans="1:29" ht="21.75" thickBot="1">
      <c r="A37" s="169" t="s">
        <v>57</v>
      </c>
      <c r="B37" s="170"/>
      <c r="C37" s="45">
        <f t="shared" ref="C37:S37" si="10">C13+C30+C33+C36</f>
        <v>166836000005</v>
      </c>
      <c r="D37" s="46">
        <f t="shared" si="10"/>
        <v>29266666671.666664</v>
      </c>
      <c r="E37" s="46">
        <f t="shared" si="10"/>
        <v>32772851671.666668</v>
      </c>
      <c r="F37" s="46">
        <f t="shared" si="10"/>
        <v>28647850005.000004</v>
      </c>
      <c r="G37" s="46">
        <f t="shared" si="10"/>
        <v>14906080407.776667</v>
      </c>
      <c r="H37" s="46">
        <f t="shared" si="10"/>
        <v>8194277205</v>
      </c>
      <c r="I37" s="46">
        <f t="shared" si="10"/>
        <v>3033933339.9333334</v>
      </c>
      <c r="J37" s="47">
        <f t="shared" si="10"/>
        <v>22910380005</v>
      </c>
      <c r="K37" s="47">
        <f t="shared" si="10"/>
        <v>3782866673.2666664</v>
      </c>
      <c r="L37" s="47">
        <f t="shared" si="10"/>
        <v>2418783339.9333334</v>
      </c>
      <c r="M37" s="47">
        <f t="shared" si="10"/>
        <v>2036666673.2666664</v>
      </c>
      <c r="N37" s="47">
        <f t="shared" si="10"/>
        <v>4709500005</v>
      </c>
      <c r="O37" s="47">
        <f t="shared" si="10"/>
        <v>11266817714.155064</v>
      </c>
      <c r="P37" s="47">
        <f t="shared" si="10"/>
        <v>21084553338.333336</v>
      </c>
      <c r="Q37" s="47">
        <f t="shared" si="10"/>
        <v>9492052880.9333324</v>
      </c>
      <c r="R37" s="47">
        <f>R13+R30+R33+R36</f>
        <v>5733206014.6000004</v>
      </c>
      <c r="S37" s="47">
        <f t="shared" si="10"/>
        <v>5032383339.9333334</v>
      </c>
      <c r="T37" s="48">
        <f>T13+T30+T33+T36</f>
        <v>372124869290.46503</v>
      </c>
    </row>
    <row r="38" spans="1:29" ht="26.25" customHeight="1">
      <c r="A38" s="49" t="s">
        <v>58</v>
      </c>
      <c r="B38" s="50" t="s">
        <v>59</v>
      </c>
      <c r="C38" s="50" t="s">
        <v>6</v>
      </c>
      <c r="D38" s="50" t="s">
        <v>7</v>
      </c>
      <c r="E38" s="50" t="s">
        <v>8</v>
      </c>
      <c r="F38" s="50" t="s">
        <v>9</v>
      </c>
      <c r="G38" s="50" t="s">
        <v>10</v>
      </c>
      <c r="H38" s="50" t="s">
        <v>11</v>
      </c>
      <c r="I38" s="50" t="s">
        <v>12</v>
      </c>
      <c r="J38" s="51" t="s">
        <v>13</v>
      </c>
      <c r="K38" s="51" t="s">
        <v>14</v>
      </c>
      <c r="L38" s="51" t="s">
        <v>15</v>
      </c>
      <c r="M38" s="51" t="s">
        <v>16</v>
      </c>
      <c r="N38" s="51" t="s">
        <v>17</v>
      </c>
      <c r="O38" s="51" t="s">
        <v>18</v>
      </c>
      <c r="P38" s="51" t="s">
        <v>19</v>
      </c>
      <c r="Q38" s="51" t="s">
        <v>20</v>
      </c>
      <c r="R38" s="51" t="s">
        <v>21</v>
      </c>
      <c r="S38" s="51" t="s">
        <v>22</v>
      </c>
      <c r="T38" s="52" t="s">
        <v>23</v>
      </c>
    </row>
    <row r="39" spans="1:29" ht="42">
      <c r="A39" s="19">
        <v>62100001</v>
      </c>
      <c r="B39" s="20" t="s">
        <v>60</v>
      </c>
      <c r="C39" s="30">
        <v>80000000000</v>
      </c>
      <c r="D39" s="25">
        <v>12230000000</v>
      </c>
      <c r="E39" s="25">
        <v>5000000000</v>
      </c>
      <c r="F39" s="25">
        <v>7000000000</v>
      </c>
      <c r="G39" s="25">
        <v>6240042103</v>
      </c>
      <c r="H39" s="22">
        <v>945000000</v>
      </c>
      <c r="I39" s="22">
        <v>201000000</v>
      </c>
      <c r="J39" s="23">
        <v>6587000000</v>
      </c>
      <c r="K39" s="23">
        <v>140000000</v>
      </c>
      <c r="L39" s="23">
        <v>348000000</v>
      </c>
      <c r="M39" s="23">
        <v>494000000</v>
      </c>
      <c r="N39" s="23">
        <v>70000000</v>
      </c>
      <c r="O39" s="23">
        <v>800000000</v>
      </c>
      <c r="P39" s="23">
        <v>700000000</v>
      </c>
      <c r="Q39" s="23">
        <v>500000000</v>
      </c>
      <c r="R39" s="23">
        <v>236346000</v>
      </c>
      <c r="S39" s="23">
        <v>134000000</v>
      </c>
      <c r="T39" s="24">
        <f t="shared" ref="T39:T43" si="11">C39+D39+E39+F39+G39+H39+I39+J39+K39+L39+M39+N39+O39+P39+Q39+R39+S39</f>
        <v>121625388103</v>
      </c>
    </row>
    <row r="40" spans="1:29" ht="42">
      <c r="A40" s="19">
        <v>62100002</v>
      </c>
      <c r="B40" s="20" t="s">
        <v>61</v>
      </c>
      <c r="C40" s="25"/>
      <c r="D40" s="22"/>
      <c r="E40" s="22"/>
      <c r="F40" s="22">
        <v>0</v>
      </c>
      <c r="G40" s="22"/>
      <c r="H40" s="22"/>
      <c r="I40" s="22">
        <v>0</v>
      </c>
      <c r="J40" s="23"/>
      <c r="K40" s="23"/>
      <c r="L40" s="23">
        <v>0</v>
      </c>
      <c r="M40" s="23"/>
      <c r="N40" s="23"/>
      <c r="O40" s="23">
        <v>0</v>
      </c>
      <c r="P40" s="23"/>
      <c r="Q40" s="23">
        <v>0</v>
      </c>
      <c r="R40" s="23">
        <v>0</v>
      </c>
      <c r="S40" s="23">
        <v>0</v>
      </c>
      <c r="T40" s="24">
        <f t="shared" si="11"/>
        <v>0</v>
      </c>
    </row>
    <row r="41" spans="1:29" ht="42">
      <c r="A41" s="19">
        <v>62100003</v>
      </c>
      <c r="B41" s="20" t="s">
        <v>62</v>
      </c>
      <c r="C41" s="30">
        <f>'[1]درآمدريز (2)'!C41*10%</f>
        <v>0</v>
      </c>
      <c r="D41" s="30">
        <f>'[1]درآمدريز (2)'!D41*10%</f>
        <v>10000000000</v>
      </c>
      <c r="E41" s="30">
        <f>'[1]درآمدريز (2)'!E41*10%</f>
        <v>0</v>
      </c>
      <c r="F41" s="30">
        <f>'[1]درآمدريز (2)'!F41*10%</f>
        <v>190000000</v>
      </c>
      <c r="G41" s="30">
        <f>'[1]درآمدريز (2)'!G41*10%</f>
        <v>3746353999.9000001</v>
      </c>
      <c r="H41" s="30">
        <f>'[1]درآمدريز (2)'!H41*10%</f>
        <v>0</v>
      </c>
      <c r="I41" s="30">
        <f>'[1]درآمدريز (2)'!I41*10%</f>
        <v>0</v>
      </c>
      <c r="J41" s="30">
        <f>'[1]درآمدريز (2)'!J41*10%</f>
        <v>0</v>
      </c>
      <c r="K41" s="30">
        <f>'[1]درآمدريز (2)'!K41*10%</f>
        <v>0</v>
      </c>
      <c r="L41" s="30">
        <f>'[1]درآمدريز (2)'!L41*10%</f>
        <v>0</v>
      </c>
      <c r="M41" s="30">
        <f>'[1]درآمدريز (2)'!M41*10%</f>
        <v>0</v>
      </c>
      <c r="N41" s="30">
        <f>'[1]درآمدريز (2)'!N41*10%</f>
        <v>0</v>
      </c>
      <c r="O41" s="30">
        <f>'[1]درآمدريز (2)'!O41*10%</f>
        <v>2227500000</v>
      </c>
      <c r="P41" s="30">
        <f>'[1]درآمدريز (2)'!P41*10%</f>
        <v>4980000000</v>
      </c>
      <c r="Q41" s="30">
        <f>'[1]درآمدريز (2)'!Q41*10%</f>
        <v>100000000</v>
      </c>
      <c r="R41" s="30">
        <f>'[1]درآمدريز (2)'!R41*10%</f>
        <v>600000000</v>
      </c>
      <c r="S41" s="30">
        <f>'[1]درآمدريز (2)'!S41*10%</f>
        <v>0</v>
      </c>
      <c r="T41" s="24">
        <f t="shared" si="11"/>
        <v>21843853999.900002</v>
      </c>
    </row>
    <row r="42" spans="1:29" s="1" customFormat="1" ht="42">
      <c r="A42" s="19">
        <v>62100004</v>
      </c>
      <c r="B42" s="53" t="s">
        <v>63</v>
      </c>
      <c r="C42" s="22">
        <f>T70</f>
        <v>25228752914.247135</v>
      </c>
      <c r="D42" s="22"/>
      <c r="E42" s="22"/>
      <c r="F42" s="22"/>
      <c r="G42" s="33"/>
      <c r="H42" s="22"/>
      <c r="I42" s="22">
        <v>0</v>
      </c>
      <c r="J42" s="23"/>
      <c r="K42" s="23"/>
      <c r="L42" s="23">
        <v>0</v>
      </c>
      <c r="M42" s="23"/>
      <c r="N42" s="23"/>
      <c r="O42" s="23">
        <v>0</v>
      </c>
      <c r="P42" s="23"/>
      <c r="Q42" s="23">
        <v>0</v>
      </c>
      <c r="R42" s="23"/>
      <c r="S42" s="23">
        <v>0</v>
      </c>
      <c r="T42" s="24">
        <f t="shared" si="11"/>
        <v>25228752914.247135</v>
      </c>
      <c r="X42" s="2"/>
      <c r="Z42" s="2"/>
      <c r="AA42" s="2"/>
      <c r="AB42" s="2"/>
      <c r="AC42" s="2"/>
    </row>
    <row r="43" spans="1:29" s="1" customFormat="1" ht="21">
      <c r="A43" s="19">
        <v>62100005</v>
      </c>
      <c r="B43" s="20" t="s">
        <v>64</v>
      </c>
      <c r="C43" s="25">
        <v>5000000000</v>
      </c>
      <c r="D43" s="22"/>
      <c r="E43" s="22"/>
      <c r="F43" s="22"/>
      <c r="G43" s="22"/>
      <c r="H43" s="22"/>
      <c r="I43" s="22">
        <v>2200000000</v>
      </c>
      <c r="J43" s="23">
        <v>780000000</v>
      </c>
      <c r="K43" s="23"/>
      <c r="L43" s="23">
        <v>1900000000</v>
      </c>
      <c r="M43" s="23">
        <v>2200000000</v>
      </c>
      <c r="N43" s="23"/>
      <c r="O43" s="23">
        <v>200000000</v>
      </c>
      <c r="P43" s="23">
        <v>0</v>
      </c>
      <c r="Q43" s="23">
        <v>1214815259</v>
      </c>
      <c r="R43" s="23"/>
      <c r="S43" s="23">
        <v>400000000</v>
      </c>
      <c r="T43" s="24">
        <f t="shared" si="11"/>
        <v>13894815259</v>
      </c>
      <c r="X43" s="2"/>
      <c r="Z43" s="2"/>
      <c r="AA43" s="2"/>
      <c r="AB43" s="2"/>
      <c r="AC43" s="2"/>
    </row>
    <row r="44" spans="1:29" s="1" customFormat="1" ht="21">
      <c r="A44" s="160" t="s">
        <v>65</v>
      </c>
      <c r="B44" s="161"/>
      <c r="C44" s="25">
        <f t="shared" ref="C44:S44" si="12">SUM(C39:C43)</f>
        <v>110228752914.24713</v>
      </c>
      <c r="D44" s="25">
        <f t="shared" si="12"/>
        <v>22230000000</v>
      </c>
      <c r="E44" s="22">
        <f t="shared" si="12"/>
        <v>5000000000</v>
      </c>
      <c r="F44" s="22">
        <f t="shared" si="12"/>
        <v>7190000000</v>
      </c>
      <c r="G44" s="22">
        <f t="shared" si="12"/>
        <v>9986396102.8999996</v>
      </c>
      <c r="H44" s="22">
        <f t="shared" si="12"/>
        <v>945000000</v>
      </c>
      <c r="I44" s="22">
        <f t="shared" si="12"/>
        <v>2401000000</v>
      </c>
      <c r="J44" s="23">
        <f t="shared" si="12"/>
        <v>7367000000</v>
      </c>
      <c r="K44" s="23">
        <f t="shared" si="12"/>
        <v>140000000</v>
      </c>
      <c r="L44" s="23">
        <f t="shared" si="12"/>
        <v>2248000000</v>
      </c>
      <c r="M44" s="23">
        <f t="shared" si="12"/>
        <v>2694000000</v>
      </c>
      <c r="N44" s="23">
        <f t="shared" si="12"/>
        <v>70000000</v>
      </c>
      <c r="O44" s="23">
        <f t="shared" si="12"/>
        <v>3227500000</v>
      </c>
      <c r="P44" s="23">
        <f t="shared" si="12"/>
        <v>5680000000</v>
      </c>
      <c r="Q44" s="23">
        <f t="shared" si="12"/>
        <v>1814815259</v>
      </c>
      <c r="R44" s="23">
        <f t="shared" si="12"/>
        <v>836346000</v>
      </c>
      <c r="S44" s="23">
        <f t="shared" si="12"/>
        <v>534000000</v>
      </c>
      <c r="T44" s="24">
        <f>C44+D44+E44+F44+G44+H44+I44+J44+K44+L44+M44+N44+O44+P44+Q44+R44+S44</f>
        <v>182592810276.14713</v>
      </c>
      <c r="X44" s="2"/>
      <c r="Z44" s="2"/>
      <c r="AA44" s="2"/>
      <c r="AB44" s="2"/>
      <c r="AC44" s="2"/>
    </row>
    <row r="45" spans="1:29" s="1" customFormat="1" ht="21">
      <c r="A45" s="160" t="s">
        <v>66</v>
      </c>
      <c r="B45" s="161"/>
      <c r="C45" s="25">
        <f t="shared" ref="C45:S45" si="13">C37+C44</f>
        <v>277064752919.24713</v>
      </c>
      <c r="D45" s="22">
        <f t="shared" si="13"/>
        <v>51496666671.666664</v>
      </c>
      <c r="E45" s="22">
        <f t="shared" si="13"/>
        <v>37772851671.666672</v>
      </c>
      <c r="F45" s="22">
        <f t="shared" si="13"/>
        <v>35837850005</v>
      </c>
      <c r="G45" s="22">
        <f t="shared" si="13"/>
        <v>24892476510.676666</v>
      </c>
      <c r="H45" s="22">
        <f t="shared" si="13"/>
        <v>9139277205</v>
      </c>
      <c r="I45" s="22">
        <f t="shared" si="13"/>
        <v>5434933339.9333334</v>
      </c>
      <c r="J45" s="23">
        <f t="shared" si="13"/>
        <v>30277380005</v>
      </c>
      <c r="K45" s="23">
        <f t="shared" si="13"/>
        <v>3922866673.2666664</v>
      </c>
      <c r="L45" s="23">
        <f t="shared" si="13"/>
        <v>4666783339.9333334</v>
      </c>
      <c r="M45" s="23">
        <f t="shared" si="13"/>
        <v>4730666673.2666664</v>
      </c>
      <c r="N45" s="23">
        <f t="shared" si="13"/>
        <v>4779500005</v>
      </c>
      <c r="O45" s="23">
        <f t="shared" si="13"/>
        <v>14494317714.155064</v>
      </c>
      <c r="P45" s="23">
        <f t="shared" si="13"/>
        <v>26764553338.333336</v>
      </c>
      <c r="Q45" s="23">
        <f t="shared" si="13"/>
        <v>11306868139.933332</v>
      </c>
      <c r="R45" s="23">
        <f t="shared" si="13"/>
        <v>6569552014.6000004</v>
      </c>
      <c r="S45" s="23">
        <f t="shared" si="13"/>
        <v>5566383339.9333334</v>
      </c>
      <c r="T45" s="24">
        <f>C45+D45+E45+F45+G45+H45+I45+J45+K45+L45+M45+N45+O45+P45+Q45+R45+S45</f>
        <v>554717679566.6123</v>
      </c>
      <c r="X45" s="2"/>
      <c r="Z45" s="2"/>
      <c r="AA45" s="2"/>
      <c r="AB45" s="2"/>
      <c r="AC45" s="2"/>
    </row>
    <row r="46" spans="1:29" s="1" customFormat="1" ht="21">
      <c r="A46" s="4" t="s">
        <v>67</v>
      </c>
      <c r="B46" s="26" t="s">
        <v>68</v>
      </c>
      <c r="C46" s="5" t="s">
        <v>6</v>
      </c>
      <c r="D46" s="5" t="s">
        <v>7</v>
      </c>
      <c r="E46" s="5" t="s">
        <v>8</v>
      </c>
      <c r="F46" s="5" t="s">
        <v>9</v>
      </c>
      <c r="G46" s="5" t="s">
        <v>10</v>
      </c>
      <c r="H46" s="5" t="s">
        <v>11</v>
      </c>
      <c r="I46" s="5" t="s">
        <v>12</v>
      </c>
      <c r="J46" s="27" t="s">
        <v>13</v>
      </c>
      <c r="K46" s="27" t="s">
        <v>14</v>
      </c>
      <c r="L46" s="27" t="s">
        <v>15</v>
      </c>
      <c r="M46" s="27" t="s">
        <v>16</v>
      </c>
      <c r="N46" s="27" t="s">
        <v>17</v>
      </c>
      <c r="O46" s="27" t="s">
        <v>18</v>
      </c>
      <c r="P46" s="27" t="s">
        <v>19</v>
      </c>
      <c r="Q46" s="27" t="s">
        <v>20</v>
      </c>
      <c r="R46" s="27" t="s">
        <v>21</v>
      </c>
      <c r="S46" s="27" t="s">
        <v>22</v>
      </c>
      <c r="T46" s="28" t="s">
        <v>23</v>
      </c>
      <c r="X46" s="2"/>
      <c r="Z46" s="2"/>
      <c r="AA46" s="2"/>
      <c r="AB46" s="2"/>
      <c r="AC46" s="2"/>
    </row>
    <row r="47" spans="1:29" s="1" customFormat="1" ht="45" customHeight="1">
      <c r="A47" s="19">
        <v>63100001</v>
      </c>
      <c r="B47" s="20" t="s">
        <v>69</v>
      </c>
      <c r="C47" s="21">
        <v>5000000000</v>
      </c>
      <c r="D47" s="22">
        <v>300000000</v>
      </c>
      <c r="E47" s="22">
        <v>1000000000</v>
      </c>
      <c r="F47" s="22">
        <v>1000000000</v>
      </c>
      <c r="G47" s="22">
        <v>160000000</v>
      </c>
      <c r="H47" s="22">
        <v>168000000</v>
      </c>
      <c r="I47" s="22">
        <v>200000000</v>
      </c>
      <c r="J47" s="23">
        <v>500000000</v>
      </c>
      <c r="K47" s="23">
        <v>18000000</v>
      </c>
      <c r="L47" s="23">
        <v>15000000</v>
      </c>
      <c r="M47" s="23">
        <v>20000000</v>
      </c>
      <c r="N47" s="23">
        <v>500000000</v>
      </c>
      <c r="O47" s="23">
        <v>180000000</v>
      </c>
      <c r="P47" s="23">
        <v>200000000</v>
      </c>
      <c r="Q47" s="23">
        <v>80000000</v>
      </c>
      <c r="R47" s="23">
        <v>240000000</v>
      </c>
      <c r="S47" s="23">
        <v>60000000</v>
      </c>
      <c r="T47" s="24">
        <f t="shared" ref="T47:T52" si="14">C47+D47+E47+F47+G47+H47+I47+J47+K47+L47+M47+N47+O47+P47+Q47+R47+S47</f>
        <v>9641000000</v>
      </c>
      <c r="X47" s="2"/>
      <c r="Z47" s="2"/>
      <c r="AA47" s="2"/>
      <c r="AB47" s="2"/>
      <c r="AC47" s="2"/>
    </row>
    <row r="48" spans="1:29" s="1" customFormat="1" ht="45" customHeight="1">
      <c r="A48" s="19">
        <v>63100002</v>
      </c>
      <c r="B48" s="20" t="s">
        <v>70</v>
      </c>
      <c r="C48" s="25">
        <v>1</v>
      </c>
      <c r="D48" s="22">
        <v>50000000000</v>
      </c>
      <c r="E48" s="22">
        <v>5000000000</v>
      </c>
      <c r="F48" s="22">
        <v>5000000000</v>
      </c>
      <c r="G48" s="22">
        <v>5000000000</v>
      </c>
      <c r="H48" s="22">
        <v>5000000000</v>
      </c>
      <c r="I48" s="22">
        <v>1</v>
      </c>
      <c r="J48" s="23">
        <v>1</v>
      </c>
      <c r="K48" s="23">
        <v>3400000000</v>
      </c>
      <c r="L48" s="36">
        <v>3500000000</v>
      </c>
      <c r="M48" s="23">
        <v>2000000000</v>
      </c>
      <c r="N48" s="23">
        <v>1</v>
      </c>
      <c r="O48" s="23">
        <v>15000000000</v>
      </c>
      <c r="P48" s="23">
        <v>1</v>
      </c>
      <c r="Q48" s="23">
        <v>6500000000</v>
      </c>
      <c r="R48" s="23">
        <v>3000000000</v>
      </c>
      <c r="S48" s="23">
        <v>1</v>
      </c>
      <c r="T48" s="24">
        <f t="shared" si="14"/>
        <v>103400000006</v>
      </c>
      <c r="X48" s="2"/>
      <c r="Z48" s="2"/>
      <c r="AA48" s="2"/>
      <c r="AB48" s="2"/>
      <c r="AC48" s="2"/>
    </row>
    <row r="49" spans="1:29" s="1" customFormat="1" ht="45" customHeight="1">
      <c r="A49" s="19">
        <v>63100003</v>
      </c>
      <c r="B49" s="20" t="s">
        <v>71</v>
      </c>
      <c r="C49" s="22">
        <v>5000000000</v>
      </c>
      <c r="D49" s="22">
        <v>0</v>
      </c>
      <c r="E49" s="22">
        <v>0</v>
      </c>
      <c r="F49" s="22">
        <v>0</v>
      </c>
      <c r="G49" s="22">
        <v>0</v>
      </c>
      <c r="H49" s="22"/>
      <c r="I49" s="22">
        <v>0</v>
      </c>
      <c r="J49" s="23">
        <v>0</v>
      </c>
      <c r="K49" s="23">
        <v>0</v>
      </c>
      <c r="L49" s="23">
        <v>0</v>
      </c>
      <c r="M49" s="23"/>
      <c r="N49" s="23"/>
      <c r="O49" s="23">
        <v>0</v>
      </c>
      <c r="P49" s="23"/>
      <c r="Q49" s="23"/>
      <c r="R49" s="23">
        <v>277553000</v>
      </c>
      <c r="S49" s="23">
        <v>0</v>
      </c>
      <c r="T49" s="24">
        <f t="shared" si="14"/>
        <v>5277553000</v>
      </c>
      <c r="X49" s="2"/>
      <c r="Z49" s="2"/>
      <c r="AA49" s="2"/>
      <c r="AB49" s="2"/>
      <c r="AC49" s="2"/>
    </row>
    <row r="50" spans="1:29" s="1" customFormat="1" ht="45" customHeight="1">
      <c r="A50" s="19">
        <v>63100004</v>
      </c>
      <c r="B50" s="20" t="s">
        <v>72</v>
      </c>
      <c r="C50" s="25"/>
      <c r="D50" s="22">
        <v>0</v>
      </c>
      <c r="E50" s="22">
        <v>0</v>
      </c>
      <c r="F50" s="22">
        <v>0</v>
      </c>
      <c r="G50" s="22">
        <v>0</v>
      </c>
      <c r="H50" s="22"/>
      <c r="I50" s="22">
        <v>0</v>
      </c>
      <c r="J50" s="23">
        <v>0</v>
      </c>
      <c r="K50" s="23">
        <v>0</v>
      </c>
      <c r="L50" s="23">
        <v>0</v>
      </c>
      <c r="M50" s="23"/>
      <c r="N50" s="23"/>
      <c r="O50" s="23">
        <v>0</v>
      </c>
      <c r="P50" s="23"/>
      <c r="Q50" s="23"/>
      <c r="R50" s="23">
        <v>400000000</v>
      </c>
      <c r="S50" s="23">
        <v>0</v>
      </c>
      <c r="T50" s="24">
        <f t="shared" si="14"/>
        <v>400000000</v>
      </c>
      <c r="X50" s="2"/>
      <c r="Z50" s="2"/>
      <c r="AA50" s="2"/>
      <c r="AB50" s="2"/>
      <c r="AC50" s="2"/>
    </row>
    <row r="51" spans="1:29" s="1" customFormat="1" ht="45" customHeight="1">
      <c r="A51" s="19">
        <v>63100005</v>
      </c>
      <c r="B51" s="20" t="s">
        <v>73</v>
      </c>
      <c r="C51" s="25">
        <v>5000000000</v>
      </c>
      <c r="D51" s="22">
        <v>800000000</v>
      </c>
      <c r="E51" s="22">
        <v>700000000</v>
      </c>
      <c r="F51" s="22">
        <v>1000000000</v>
      </c>
      <c r="G51" s="22">
        <v>840000000</v>
      </c>
      <c r="H51" s="22"/>
      <c r="I51" s="22">
        <v>0</v>
      </c>
      <c r="J51" s="23">
        <v>0</v>
      </c>
      <c r="K51" s="23">
        <v>0</v>
      </c>
      <c r="L51" s="23">
        <v>0</v>
      </c>
      <c r="M51" s="23"/>
      <c r="N51" s="23">
        <v>114000000</v>
      </c>
      <c r="O51" s="23">
        <v>200000000</v>
      </c>
      <c r="P51" s="23"/>
      <c r="Q51" s="23"/>
      <c r="R51" s="23"/>
      <c r="S51" s="23">
        <v>0</v>
      </c>
      <c r="T51" s="24">
        <f t="shared" si="14"/>
        <v>8654000000</v>
      </c>
      <c r="X51" s="2"/>
      <c r="Z51" s="2"/>
      <c r="AA51" s="2"/>
      <c r="AB51" s="2"/>
      <c r="AC51" s="2"/>
    </row>
    <row r="52" spans="1:29" s="1" customFormat="1" ht="45" customHeight="1">
      <c r="A52" s="19">
        <v>63100006</v>
      </c>
      <c r="B52" s="20" t="s">
        <v>74</v>
      </c>
      <c r="C52" s="1">
        <v>58041047082</v>
      </c>
      <c r="D52" s="22">
        <v>6000000000</v>
      </c>
      <c r="E52" s="22">
        <v>7351050000</v>
      </c>
      <c r="F52" s="22">
        <v>6656134526.3999996</v>
      </c>
      <c r="G52" s="22">
        <v>2775792288</v>
      </c>
      <c r="H52" s="22">
        <v>1002300000</v>
      </c>
      <c r="I52" s="23">
        <v>1257053745.4000001</v>
      </c>
      <c r="J52" s="23">
        <v>5095414760</v>
      </c>
      <c r="K52" s="23">
        <v>1885067572</v>
      </c>
      <c r="L52" s="36">
        <v>512152114</v>
      </c>
      <c r="M52" s="23">
        <v>592550468</v>
      </c>
      <c r="N52" s="23">
        <v>1703724116</v>
      </c>
      <c r="O52" s="36">
        <v>2437920296</v>
      </c>
      <c r="P52" s="23">
        <v>4289423639</v>
      </c>
      <c r="Q52" s="1">
        <v>3191526621</v>
      </c>
      <c r="R52" s="23">
        <v>2447610129</v>
      </c>
      <c r="S52" s="23">
        <v>4721386501</v>
      </c>
      <c r="T52" s="24">
        <f t="shared" si="14"/>
        <v>109960153857.79999</v>
      </c>
      <c r="X52" s="2"/>
      <c r="Z52" s="2"/>
      <c r="AA52" s="2"/>
      <c r="AB52" s="2"/>
      <c r="AC52" s="2"/>
    </row>
    <row r="53" spans="1:29" s="1" customFormat="1" ht="27.75" customHeight="1">
      <c r="A53" s="160" t="s">
        <v>75</v>
      </c>
      <c r="B53" s="161"/>
      <c r="C53" s="25">
        <f>SUM(C47:C52)</f>
        <v>73041047083</v>
      </c>
      <c r="D53" s="150">
        <f>SUM(D47:D52)</f>
        <v>57100000000</v>
      </c>
      <c r="E53" s="150">
        <f t="shared" ref="E53:Q53" si="15">SUM(E47:E52)</f>
        <v>14051050000</v>
      </c>
      <c r="F53" s="150">
        <f t="shared" si="15"/>
        <v>13656134526.4</v>
      </c>
      <c r="G53" s="150">
        <f t="shared" si="15"/>
        <v>8775792288</v>
      </c>
      <c r="H53" s="150">
        <f>SUM(H47:H52)</f>
        <v>6170300000</v>
      </c>
      <c r="I53" s="150">
        <f>SUM(I47:I52)</f>
        <v>1457053746.4000001</v>
      </c>
      <c r="J53" s="40">
        <f t="shared" si="15"/>
        <v>5595414761</v>
      </c>
      <c r="K53" s="40">
        <f t="shared" si="15"/>
        <v>5303067572</v>
      </c>
      <c r="L53" s="40">
        <f t="shared" si="15"/>
        <v>4027152114</v>
      </c>
      <c r="M53" s="40">
        <f>SUM(M47:M52)</f>
        <v>2612550468</v>
      </c>
      <c r="N53" s="40">
        <f t="shared" si="15"/>
        <v>2317724117</v>
      </c>
      <c r="O53" s="40">
        <f t="shared" si="15"/>
        <v>17817920296</v>
      </c>
      <c r="P53" s="40">
        <f t="shared" si="15"/>
        <v>4489423640</v>
      </c>
      <c r="Q53" s="40">
        <f t="shared" si="15"/>
        <v>9771526621</v>
      </c>
      <c r="R53" s="40">
        <f>SUM(R47:R52)</f>
        <v>6365163129</v>
      </c>
      <c r="S53" s="40">
        <f>SUM(S47:S52)</f>
        <v>4781386502</v>
      </c>
      <c r="T53" s="24">
        <f>SUM(T47:T52)</f>
        <v>237332706863.79999</v>
      </c>
      <c r="X53" s="2"/>
      <c r="Z53" s="2"/>
      <c r="AA53" s="2"/>
      <c r="AB53" s="2"/>
      <c r="AC53" s="2"/>
    </row>
    <row r="54" spans="1:29" s="1" customFormat="1" ht="28.5" customHeight="1" thickBot="1">
      <c r="A54" s="162" t="s">
        <v>76</v>
      </c>
      <c r="B54" s="163"/>
      <c r="C54" s="151">
        <f>C45+C53</f>
        <v>350105800002.24713</v>
      </c>
      <c r="D54" s="151">
        <f t="shared" ref="D54:T54" si="16">D45+D53</f>
        <v>108596666671.66666</v>
      </c>
      <c r="E54" s="151">
        <f t="shared" si="16"/>
        <v>51823901671.666672</v>
      </c>
      <c r="F54" s="151">
        <f t="shared" si="16"/>
        <v>49493984531.400002</v>
      </c>
      <c r="G54" s="151">
        <f t="shared" si="16"/>
        <v>33668268798.676666</v>
      </c>
      <c r="H54" s="151">
        <f t="shared" si="16"/>
        <v>15309577205</v>
      </c>
      <c r="I54" s="151">
        <f t="shared" si="16"/>
        <v>6891987086.333334</v>
      </c>
      <c r="J54" s="156">
        <f t="shared" si="16"/>
        <v>35872794766</v>
      </c>
      <c r="K54" s="156">
        <f t="shared" si="16"/>
        <v>9225934245.2666664</v>
      </c>
      <c r="L54" s="156">
        <f t="shared" si="16"/>
        <v>8693935453.9333344</v>
      </c>
      <c r="M54" s="156">
        <f t="shared" si="16"/>
        <v>7343217141.2666664</v>
      </c>
      <c r="N54" s="156">
        <f t="shared" si="16"/>
        <v>7097224122</v>
      </c>
      <c r="O54" s="156">
        <f t="shared" si="16"/>
        <v>32312238010.155064</v>
      </c>
      <c r="P54" s="156">
        <f>P45+P53</f>
        <v>31253976978.333336</v>
      </c>
      <c r="Q54" s="156">
        <f t="shared" si="16"/>
        <v>21078394760.933334</v>
      </c>
      <c r="R54" s="156">
        <f t="shared" si="16"/>
        <v>12934715143.6</v>
      </c>
      <c r="S54" s="156">
        <f t="shared" si="16"/>
        <v>10347769841.933334</v>
      </c>
      <c r="T54" s="156">
        <f t="shared" si="16"/>
        <v>792050386430.41235</v>
      </c>
      <c r="X54" s="2"/>
      <c r="Z54" s="2"/>
      <c r="AA54" s="2"/>
      <c r="AB54" s="2"/>
      <c r="AC54" s="2"/>
    </row>
    <row r="55" spans="1:29" s="41" customFormat="1">
      <c r="C55" s="41">
        <f>C54-'[1]هزینه ريز 010608 (4)'!C125</f>
        <v>0.24713134765625</v>
      </c>
      <c r="D55" s="41">
        <f>D54-'[1]هزینه ريز 010608 (4)'!D125</f>
        <v>0</v>
      </c>
      <c r="E55" s="41">
        <f>E54-'[1]هزینه ريز 010608 (4)'!E125</f>
        <v>0</v>
      </c>
      <c r="F55" s="41">
        <f>F54-'[1]هزینه ريز 010608 (4)'!F125</f>
        <v>-0.1361236572265625</v>
      </c>
      <c r="G55" s="41">
        <f>G54-'[1]هزینه ريز 010608 (4)'!G125</f>
        <v>0.258758544921875</v>
      </c>
      <c r="H55" s="41">
        <f>H54-'[1]هزینه ريز 010608 (4)'!H125</f>
        <v>0</v>
      </c>
      <c r="I55" s="41">
        <f>I54-'[1]هزینه ريز 010608 (4)'!I125</f>
        <v>-0.20310211181640625</v>
      </c>
      <c r="J55" s="41">
        <f>J54-'[1]هزینه ريز 010608 (4)'!J125</f>
        <v>-0.10736083984375</v>
      </c>
      <c r="K55" s="41">
        <f>K54-'[1]هزینه ريز 010608 (4)'!K125</f>
        <v>0.13751411437988281</v>
      </c>
      <c r="L55" s="41">
        <f>L54-'[1]هزینه ريز 010608 (4)'!L125</f>
        <v>-4.1032791137695313E-2</v>
      </c>
      <c r="M55" s="41">
        <f>M54-'[1]هزینه ريز 010608 (4)'!M125</f>
        <v>0.32241439819335938</v>
      </c>
      <c r="N55" s="41">
        <f>N54-'[1]هزینه ريز 010608 (4)'!N125</f>
        <v>-0.39741897583007813</v>
      </c>
      <c r="O55" s="41">
        <f>O54-'[1]هزینه ريز 010608 (4)'!O125</f>
        <v>-0.16023635864257813</v>
      </c>
      <c r="P55" s="41">
        <f>P54-'[1]هزینه ريز 010608 (4)'!P125</f>
        <v>0.40810775756835938</v>
      </c>
      <c r="Q55" s="41">
        <f>Q54-'[1]هزینه ريز 010608 (4)'!Q125</f>
        <v>-0.241668701171875</v>
      </c>
      <c r="R55" s="41">
        <f>R54-'[1]هزینه ريز 010608 (4)'!R125</f>
        <v>-0.24430084228515625</v>
      </c>
      <c r="S55" s="41">
        <f>S54-'[1]هزینه ريز 010608 (4)'!S125</f>
        <v>0.2610321044921875</v>
      </c>
      <c r="T55" s="41">
        <f>T54-'[1]هزینه ريز 010608 (4)'!T125</f>
        <v>0.10400390625</v>
      </c>
    </row>
    <row r="56" spans="1:29" s="1" customFormat="1">
      <c r="A56" s="2"/>
      <c r="B56" s="2"/>
    </row>
    <row r="57" spans="1:29" s="1" customFormat="1" ht="24">
      <c r="A57" s="54" t="s">
        <v>77</v>
      </c>
      <c r="B57" s="54"/>
      <c r="C57" s="55"/>
      <c r="D57" s="55"/>
      <c r="E57" s="55"/>
      <c r="F57" s="55"/>
      <c r="G57" s="55"/>
      <c r="H57" s="56"/>
      <c r="I57" s="5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9" s="1" customFormat="1" ht="24">
      <c r="A58" s="54" t="s">
        <v>78</v>
      </c>
      <c r="B58" s="54"/>
      <c r="C58" s="55"/>
      <c r="D58" s="55"/>
      <c r="E58" s="55"/>
      <c r="F58" s="55"/>
      <c r="G58" s="55"/>
      <c r="H58" s="56"/>
      <c r="I58" s="56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9" s="1" customFormat="1" ht="24">
      <c r="A59" s="58" t="s">
        <v>79</v>
      </c>
      <c r="B59" s="59"/>
      <c r="C59" s="59"/>
      <c r="D59" s="59"/>
      <c r="E59" s="59"/>
      <c r="F59" s="59"/>
      <c r="G59" s="59"/>
      <c r="H59" s="59"/>
      <c r="I59" s="2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57"/>
      <c r="X59" s="2"/>
      <c r="Z59" s="2"/>
      <c r="AA59" s="2"/>
      <c r="AB59" s="2"/>
      <c r="AC59" s="2"/>
    </row>
    <row r="65" spans="1:29" s="1" customFormat="1">
      <c r="A65" s="2"/>
      <c r="B65" s="2"/>
      <c r="C65" s="2"/>
      <c r="D65" s="2"/>
      <c r="F65" s="2"/>
      <c r="G65" s="2"/>
      <c r="H65" s="2"/>
      <c r="I65" s="2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9" s="1" customFormat="1">
      <c r="A66" s="2"/>
      <c r="B66" s="2"/>
      <c r="C66" s="2"/>
      <c r="D66" s="1">
        <f>D30-D29-D28-D27-D26-D25-D24</f>
        <v>17166666667.666664</v>
      </c>
      <c r="E66" s="1">
        <f t="shared" ref="E66:S66" si="17">E30-E29-E28-E27-E26-E25-E24</f>
        <v>21024116667.666668</v>
      </c>
      <c r="F66" s="1">
        <f t="shared" si="17"/>
        <v>11299857143.857145</v>
      </c>
      <c r="G66" s="1">
        <f t="shared" si="17"/>
        <v>8991624364.3666668</v>
      </c>
      <c r="H66" s="1">
        <f t="shared" si="17"/>
        <v>3159929501</v>
      </c>
      <c r="I66" s="1">
        <f t="shared" si="17"/>
        <v>1664333335.3333335</v>
      </c>
      <c r="J66" s="1">
        <f t="shared" si="17"/>
        <v>13143600001</v>
      </c>
      <c r="K66" s="1">
        <f t="shared" si="17"/>
        <v>2598666668.6666665</v>
      </c>
      <c r="L66" s="1">
        <f t="shared" si="17"/>
        <v>1415833335.3333335</v>
      </c>
      <c r="M66" s="1">
        <f t="shared" si="17"/>
        <v>1381666668.6666665</v>
      </c>
      <c r="N66" s="1">
        <f t="shared" si="17"/>
        <v>2330000001</v>
      </c>
      <c r="O66" s="1">
        <f t="shared" si="17"/>
        <v>6634116821.0904331</v>
      </c>
      <c r="P66" s="1">
        <f t="shared" si="17"/>
        <v>14029533334.333336</v>
      </c>
      <c r="Q66" s="1">
        <f t="shared" si="17"/>
        <v>6265129335.3333321</v>
      </c>
      <c r="R66" s="1">
        <f t="shared" si="17"/>
        <v>3713496097.0000005</v>
      </c>
      <c r="S66" s="1">
        <f t="shared" si="17"/>
        <v>2522833335.3333335</v>
      </c>
      <c r="T66" s="61">
        <f>SUM(D66:S66)</f>
        <v>117341403277.64758</v>
      </c>
      <c r="X66" s="2"/>
      <c r="Z66" s="2"/>
      <c r="AA66" s="2"/>
      <c r="AB66" s="2"/>
      <c r="AC66" s="2"/>
    </row>
    <row r="67" spans="1:29" s="1" customFormat="1" ht="21">
      <c r="A67" s="2"/>
      <c r="B67" s="2"/>
      <c r="C67" s="2"/>
      <c r="D67" s="5" t="s">
        <v>7</v>
      </c>
      <c r="E67" s="5" t="s">
        <v>8</v>
      </c>
      <c r="F67" s="5" t="s">
        <v>9</v>
      </c>
      <c r="G67" s="5" t="s">
        <v>10</v>
      </c>
      <c r="H67" s="5" t="s">
        <v>11</v>
      </c>
      <c r="I67" s="5" t="s">
        <v>12</v>
      </c>
      <c r="J67" s="27" t="s">
        <v>13</v>
      </c>
      <c r="K67" s="27" t="s">
        <v>14</v>
      </c>
      <c r="L67" s="27" t="s">
        <v>15</v>
      </c>
      <c r="M67" s="27" t="s">
        <v>16</v>
      </c>
      <c r="N67" s="27" t="s">
        <v>17</v>
      </c>
      <c r="O67" s="27" t="s">
        <v>18</v>
      </c>
      <c r="P67" s="27" t="s">
        <v>19</v>
      </c>
      <c r="Q67" s="27" t="s">
        <v>20</v>
      </c>
      <c r="R67" s="27" t="s">
        <v>21</v>
      </c>
      <c r="S67" s="27" t="s">
        <v>22</v>
      </c>
      <c r="T67" s="28" t="s">
        <v>23</v>
      </c>
      <c r="X67" s="2"/>
      <c r="Z67" s="2"/>
      <c r="AA67" s="2"/>
      <c r="AB67" s="2"/>
      <c r="AC67" s="2"/>
    </row>
    <row r="68" spans="1:29" s="41" customFormat="1">
      <c r="C68" s="62">
        <v>0.2</v>
      </c>
      <c r="D68" s="41">
        <f t="shared" ref="D68:S68" si="18">D32*20%</f>
        <v>800000000</v>
      </c>
      <c r="E68" s="41">
        <f t="shared" si="18"/>
        <v>700000000</v>
      </c>
      <c r="F68" s="41">
        <f t="shared" si="18"/>
        <v>2400000000</v>
      </c>
      <c r="G68" s="41">
        <f t="shared" si="18"/>
        <v>266000000</v>
      </c>
      <c r="H68" s="41">
        <f t="shared" si="18"/>
        <v>760000000</v>
      </c>
      <c r="I68" s="41">
        <f t="shared" si="18"/>
        <v>142000000</v>
      </c>
      <c r="J68" s="41">
        <f t="shared" si="18"/>
        <v>900000000</v>
      </c>
      <c r="K68" s="41">
        <f t="shared" si="18"/>
        <v>72000000</v>
      </c>
      <c r="L68" s="41">
        <f t="shared" si="18"/>
        <v>96000000</v>
      </c>
      <c r="M68" s="41">
        <f t="shared" si="18"/>
        <v>28000000</v>
      </c>
      <c r="N68" s="41">
        <f t="shared" si="18"/>
        <v>299200000</v>
      </c>
      <c r="O68" s="41">
        <f t="shared" si="18"/>
        <v>400000000</v>
      </c>
      <c r="P68" s="41">
        <f t="shared" si="18"/>
        <v>260000000</v>
      </c>
      <c r="Q68" s="41">
        <f t="shared" si="18"/>
        <v>117876948.2</v>
      </c>
      <c r="R68" s="41">
        <f t="shared" si="18"/>
        <v>96465474.400000006</v>
      </c>
      <c r="S68" s="41">
        <f t="shared" si="18"/>
        <v>290000000</v>
      </c>
      <c r="T68" s="61">
        <f>SUM(D68:S68)</f>
        <v>7627542422.5999994</v>
      </c>
    </row>
    <row r="69" spans="1:29" s="41" customFormat="1">
      <c r="C69" s="62" t="s">
        <v>80</v>
      </c>
      <c r="D69" s="41">
        <f>D66*15%</f>
        <v>2575000000.1499996</v>
      </c>
      <c r="E69" s="41">
        <f t="shared" ref="E69:S69" si="19">E66*15%</f>
        <v>3153617500.1500001</v>
      </c>
      <c r="F69" s="41">
        <f t="shared" si="19"/>
        <v>1694978571.5785718</v>
      </c>
      <c r="G69" s="41">
        <f t="shared" si="19"/>
        <v>1348743654.655</v>
      </c>
      <c r="H69" s="41">
        <f t="shared" si="19"/>
        <v>473989425.14999998</v>
      </c>
      <c r="I69" s="41">
        <f t="shared" si="19"/>
        <v>249650000.30000001</v>
      </c>
      <c r="J69" s="41">
        <f t="shared" si="19"/>
        <v>1971540000.1499999</v>
      </c>
      <c r="K69" s="41">
        <f t="shared" si="19"/>
        <v>389800000.29999995</v>
      </c>
      <c r="L69" s="41">
        <f t="shared" si="19"/>
        <v>212375000.30000001</v>
      </c>
      <c r="M69" s="41">
        <f t="shared" si="19"/>
        <v>207250000.29999998</v>
      </c>
      <c r="N69" s="41">
        <f t="shared" si="19"/>
        <v>349500000.14999998</v>
      </c>
      <c r="O69" s="41">
        <f t="shared" si="19"/>
        <v>995117523.16356492</v>
      </c>
      <c r="P69" s="41">
        <f t="shared" si="19"/>
        <v>2104430000.1500003</v>
      </c>
      <c r="Q69" s="41">
        <f t="shared" si="19"/>
        <v>939769400.29999983</v>
      </c>
      <c r="R69" s="41">
        <f t="shared" si="19"/>
        <v>557024414.55000007</v>
      </c>
      <c r="S69" s="41">
        <f t="shared" si="19"/>
        <v>378425000.30000001</v>
      </c>
      <c r="T69" s="61"/>
    </row>
    <row r="70" spans="1:29" s="41" customFormat="1">
      <c r="C70" s="62"/>
      <c r="D70" s="63">
        <f t="shared" ref="D70:G70" si="20">SUM(D68:D69)</f>
        <v>3375000000.1499996</v>
      </c>
      <c r="E70" s="63">
        <f t="shared" si="20"/>
        <v>3853617500.1500001</v>
      </c>
      <c r="F70" s="63">
        <f t="shared" si="20"/>
        <v>4094978571.5785718</v>
      </c>
      <c r="G70" s="63">
        <f t="shared" si="20"/>
        <v>1614743654.655</v>
      </c>
      <c r="H70" s="63">
        <f>SUM(H68:H69)</f>
        <v>1233989425.1500001</v>
      </c>
      <c r="I70" s="63">
        <f t="shared" ref="I70:S70" si="21">SUM(I68:I69)</f>
        <v>391650000.30000001</v>
      </c>
      <c r="J70" s="63">
        <f t="shared" si="21"/>
        <v>2871540000.1499996</v>
      </c>
      <c r="K70" s="63">
        <f t="shared" si="21"/>
        <v>461800000.29999995</v>
      </c>
      <c r="L70" s="63">
        <f t="shared" si="21"/>
        <v>308375000.30000001</v>
      </c>
      <c r="M70" s="63">
        <f t="shared" si="21"/>
        <v>235250000.29999998</v>
      </c>
      <c r="N70" s="63">
        <f t="shared" si="21"/>
        <v>648700000.14999998</v>
      </c>
      <c r="O70" s="63">
        <f t="shared" si="21"/>
        <v>1395117523.1635649</v>
      </c>
      <c r="P70" s="63">
        <f t="shared" si="21"/>
        <v>2364430000.1500006</v>
      </c>
      <c r="Q70" s="63">
        <f t="shared" si="21"/>
        <v>1057646348.4999999</v>
      </c>
      <c r="R70" s="63">
        <f t="shared" si="21"/>
        <v>653489888.95000005</v>
      </c>
      <c r="S70" s="63">
        <f t="shared" si="21"/>
        <v>668425000.29999995</v>
      </c>
      <c r="T70" s="61">
        <f>SUM(D70:S70)</f>
        <v>25228752914.247135</v>
      </c>
    </row>
    <row r="71" spans="1:29" s="1" customFormat="1">
      <c r="A71" s="2"/>
      <c r="B71" s="2"/>
      <c r="C71" s="2"/>
      <c r="D71" s="2">
        <v>15</v>
      </c>
      <c r="E71" s="2">
        <v>15</v>
      </c>
      <c r="F71" s="2">
        <v>15</v>
      </c>
      <c r="G71" s="2">
        <v>10</v>
      </c>
      <c r="H71" s="2">
        <v>5</v>
      </c>
      <c r="I71" s="2">
        <v>5</v>
      </c>
      <c r="J71" s="60">
        <v>10</v>
      </c>
      <c r="K71" s="60">
        <v>5</v>
      </c>
      <c r="L71" s="60">
        <v>5</v>
      </c>
      <c r="M71" s="60">
        <v>5</v>
      </c>
      <c r="N71" s="60">
        <v>5</v>
      </c>
      <c r="O71" s="60">
        <v>5</v>
      </c>
      <c r="P71" s="60">
        <v>10</v>
      </c>
      <c r="Q71" s="60">
        <v>5</v>
      </c>
      <c r="R71" s="60">
        <v>5</v>
      </c>
      <c r="S71" s="60">
        <v>5</v>
      </c>
      <c r="T71" s="60"/>
      <c r="U71" s="1">
        <f>'[1]درآمدريز 010527'!T47-'[1]درآمدريز 0100608 (5)'!T70</f>
        <v>686312725624.44287</v>
      </c>
      <c r="X71" s="2"/>
      <c r="Z71" s="2"/>
      <c r="AA71" s="2"/>
      <c r="AB71" s="2"/>
      <c r="AC71" s="2"/>
    </row>
    <row r="74" spans="1:29">
      <c r="D74" s="41">
        <v>7000000000</v>
      </c>
      <c r="E74" s="41">
        <v>7000000000</v>
      </c>
      <c r="F74" s="41">
        <v>7000000000</v>
      </c>
      <c r="G74" s="41">
        <v>7000000000</v>
      </c>
      <c r="H74" s="41">
        <v>7000000000</v>
      </c>
      <c r="I74" s="41">
        <v>7000000000</v>
      </c>
      <c r="J74" s="41">
        <v>7000000000</v>
      </c>
      <c r="K74" s="41">
        <v>7000000000</v>
      </c>
      <c r="L74" s="41">
        <v>7000000000</v>
      </c>
      <c r="M74" s="41">
        <v>7000000000</v>
      </c>
      <c r="N74" s="41">
        <v>7000000000</v>
      </c>
      <c r="O74" s="41">
        <v>7000000000</v>
      </c>
      <c r="P74" s="41">
        <v>7000000000</v>
      </c>
      <c r="Q74" s="41">
        <v>7000000000</v>
      </c>
      <c r="R74" s="41">
        <v>7000000000</v>
      </c>
      <c r="S74" s="41">
        <v>7000000000</v>
      </c>
    </row>
    <row r="75" spans="1:29">
      <c r="D75" s="64">
        <f>U30</f>
        <v>167151157172.46503</v>
      </c>
      <c r="E75" s="64">
        <f>D75</f>
        <v>167151157172.46503</v>
      </c>
      <c r="F75" s="64">
        <f>E75</f>
        <v>167151157172.46503</v>
      </c>
      <c r="G75" s="64">
        <f t="shared" ref="G75:S75" si="22">F75</f>
        <v>167151157172.46503</v>
      </c>
      <c r="H75" s="64">
        <f t="shared" si="22"/>
        <v>167151157172.46503</v>
      </c>
      <c r="I75" s="64">
        <f t="shared" si="22"/>
        <v>167151157172.46503</v>
      </c>
      <c r="J75" s="64">
        <f t="shared" si="22"/>
        <v>167151157172.46503</v>
      </c>
      <c r="K75" s="64">
        <f t="shared" si="22"/>
        <v>167151157172.46503</v>
      </c>
      <c r="L75" s="64">
        <f t="shared" si="22"/>
        <v>167151157172.46503</v>
      </c>
      <c r="M75" s="64">
        <f t="shared" si="22"/>
        <v>167151157172.46503</v>
      </c>
      <c r="N75" s="64">
        <f t="shared" si="22"/>
        <v>167151157172.46503</v>
      </c>
      <c r="O75" s="64">
        <f t="shared" si="22"/>
        <v>167151157172.46503</v>
      </c>
      <c r="P75" s="64">
        <f t="shared" si="22"/>
        <v>167151157172.46503</v>
      </c>
      <c r="Q75" s="64">
        <f t="shared" si="22"/>
        <v>167151157172.46503</v>
      </c>
      <c r="R75" s="64">
        <f t="shared" si="22"/>
        <v>167151157172.46503</v>
      </c>
      <c r="S75" s="64">
        <f t="shared" si="22"/>
        <v>167151157172.46503</v>
      </c>
    </row>
    <row r="76" spans="1:29">
      <c r="D76" s="41">
        <f>D74/D75*D30</f>
        <v>1058124093.7457421</v>
      </c>
      <c r="E76" s="41">
        <f>E74/E75*E30</f>
        <v>1225896159.9065838</v>
      </c>
      <c r="F76" s="41">
        <f>F74/F75*F30</f>
        <v>697183028.86028087</v>
      </c>
      <c r="G76" s="41">
        <f t="shared" ref="G76:S76" si="23">G74/G75*G30</f>
        <v>568542656.01274264</v>
      </c>
      <c r="H76" s="41">
        <f t="shared" si="23"/>
        <v>184024693.3095544</v>
      </c>
      <c r="I76" s="41">
        <f t="shared" si="23"/>
        <v>97322289.924374521</v>
      </c>
      <c r="J76" s="41">
        <f t="shared" si="23"/>
        <v>770994722.47165108</v>
      </c>
      <c r="K76" s="41">
        <f t="shared" si="23"/>
        <v>143343708.28282624</v>
      </c>
      <c r="L76" s="41">
        <f t="shared" si="23"/>
        <v>81192877.208324701</v>
      </c>
      <c r="M76" s="41">
        <f t="shared" si="23"/>
        <v>79429104.395418108</v>
      </c>
      <c r="N76" s="41">
        <f t="shared" si="23"/>
        <v>134575796.03705874</v>
      </c>
      <c r="O76" s="41">
        <f t="shared" si="23"/>
        <v>388078222.70805776</v>
      </c>
      <c r="P76" s="41">
        <f t="shared" si="23"/>
        <v>828542713.73926961</v>
      </c>
      <c r="Q76" s="41">
        <f t="shared" si="23"/>
        <v>372828271.3306824</v>
      </c>
      <c r="R76" s="41">
        <f t="shared" si="23"/>
        <v>219897672.98036319</v>
      </c>
      <c r="S76" s="41">
        <f t="shared" si="23"/>
        <v>150023989.08707193</v>
      </c>
      <c r="T76" s="65">
        <f>SUM(D76:S76)</f>
        <v>7000000000.0000019</v>
      </c>
    </row>
    <row r="79" spans="1:29" s="1" customFormat="1" ht="30">
      <c r="A79" s="2"/>
      <c r="B79" s="2"/>
      <c r="C79" s="2"/>
      <c r="D79" s="2"/>
      <c r="E79" s="2"/>
      <c r="F79" s="2"/>
      <c r="G79" s="2"/>
      <c r="H79" s="2"/>
      <c r="I79" s="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6">
        <f>T54/'[1]درآمد (تغييرات) (140101)'!T50</f>
        <v>1.3208390570449646</v>
      </c>
      <c r="X79" s="2"/>
      <c r="Z79" s="2"/>
      <c r="AA79" s="2"/>
      <c r="AB79" s="2"/>
      <c r="AC79" s="2"/>
    </row>
    <row r="81" spans="14:25" s="60" customFormat="1">
      <c r="N81" s="60">
        <v>0</v>
      </c>
      <c r="U81" s="1"/>
      <c r="V81" s="1"/>
      <c r="W81" s="1"/>
      <c r="X81" s="2"/>
      <c r="Y81" s="1"/>
    </row>
    <row r="83" spans="14:25" s="60" customFormat="1">
      <c r="O83" s="60">
        <v>76004394</v>
      </c>
      <c r="U83" s="1"/>
      <c r="V83" s="1"/>
      <c r="W83" s="1"/>
      <c r="X83" s="2"/>
      <c r="Y83" s="1"/>
    </row>
    <row r="101" spans="1:29" s="60" customFormat="1">
      <c r="A101" s="2"/>
      <c r="B101" s="2"/>
      <c r="C101" s="2">
        <v>40468000000</v>
      </c>
      <c r="D101" s="2">
        <v>10533333333.333334</v>
      </c>
      <c r="E101" s="2">
        <v>18297333333.333332</v>
      </c>
      <c r="F101" s="2">
        <v>7132571428.5714302</v>
      </c>
      <c r="G101" s="2">
        <v>5813856764.1333323</v>
      </c>
      <c r="H101" s="2">
        <v>1993383600</v>
      </c>
      <c r="I101" s="2">
        <v>1027466667.4666667</v>
      </c>
      <c r="J101" s="60">
        <v>8214400000</v>
      </c>
      <c r="K101" s="60">
        <v>1518933334.1333332</v>
      </c>
      <c r="L101" s="60">
        <v>883866667.46666658</v>
      </c>
      <c r="M101" s="60">
        <v>865333334.13333321</v>
      </c>
      <c r="N101" s="60">
        <v>1472000000</v>
      </c>
      <c r="O101" s="60">
        <v>4280421682.3659616</v>
      </c>
      <c r="P101" s="60">
        <v>9884426666.666666</v>
      </c>
      <c r="Q101" s="60">
        <v>3685978667.4666667</v>
      </c>
      <c r="R101" s="60">
        <v>2444537740.8000002</v>
      </c>
      <c r="S101" s="60">
        <v>1519866667.4666667</v>
      </c>
      <c r="U101" s="1"/>
      <c r="V101" s="1"/>
      <c r="W101" s="1"/>
      <c r="X101" s="2"/>
      <c r="Y101" s="1"/>
      <c r="Z101" s="2"/>
      <c r="AA101" s="2"/>
      <c r="AB101" s="2"/>
      <c r="AC101" s="2"/>
    </row>
    <row r="111" spans="1:29" ht="21">
      <c r="B111" s="29" t="s">
        <v>36</v>
      </c>
      <c r="C111" s="30">
        <v>70000000000</v>
      </c>
      <c r="D111" s="30">
        <v>20000000000</v>
      </c>
      <c r="E111" s="30">
        <v>24503500000</v>
      </c>
      <c r="F111" s="22">
        <v>11920714285.714287</v>
      </c>
      <c r="G111" s="22">
        <v>8621517041</v>
      </c>
      <c r="H111" s="22">
        <v>3341000000</v>
      </c>
      <c r="I111" s="22">
        <v>1900000000</v>
      </c>
      <c r="J111" s="23">
        <v>14378000000</v>
      </c>
      <c r="K111" s="23">
        <v>3500000000</v>
      </c>
      <c r="L111" s="23">
        <v>1555000000</v>
      </c>
      <c r="M111" s="23">
        <v>1500000000</v>
      </c>
      <c r="N111" s="23">
        <v>2450000000</v>
      </c>
      <c r="O111" s="23">
        <v>6417948585.6649055</v>
      </c>
      <c r="P111" s="23">
        <v>12870000000</v>
      </c>
      <c r="Q111" s="23">
        <v>8288280000</v>
      </c>
      <c r="R111" s="23">
        <v>3289119600</v>
      </c>
      <c r="S111" s="23">
        <v>3115000000</v>
      </c>
      <c r="T111" s="61">
        <f t="shared" ref="T111:T112" si="24">SUM(C111:S111)</f>
        <v>197650079512.37921</v>
      </c>
    </row>
    <row r="112" spans="1:29">
      <c r="T112" s="61">
        <f t="shared" si="24"/>
        <v>0</v>
      </c>
    </row>
    <row r="113" spans="3:25">
      <c r="C113" s="2">
        <f>C111/10*7</f>
        <v>49000000000</v>
      </c>
      <c r="D113" s="2">
        <f t="shared" ref="D113:S113" si="25">D111/10*7</f>
        <v>14000000000</v>
      </c>
      <c r="E113" s="2">
        <f t="shared" si="25"/>
        <v>17152450000</v>
      </c>
      <c r="F113" s="2">
        <f t="shared" si="25"/>
        <v>8344500000.0000019</v>
      </c>
      <c r="G113" s="2">
        <f t="shared" si="25"/>
        <v>6035061928.6999998</v>
      </c>
      <c r="H113" s="2">
        <f t="shared" si="25"/>
        <v>2338700000</v>
      </c>
      <c r="I113" s="2">
        <f t="shared" si="25"/>
        <v>1330000000</v>
      </c>
      <c r="J113" s="2">
        <f t="shared" si="25"/>
        <v>10064600000</v>
      </c>
      <c r="K113" s="2">
        <f t="shared" si="25"/>
        <v>2450000000</v>
      </c>
      <c r="L113" s="2">
        <f t="shared" si="25"/>
        <v>1088500000</v>
      </c>
      <c r="M113" s="2">
        <f t="shared" si="25"/>
        <v>1050000000</v>
      </c>
      <c r="N113" s="2">
        <f t="shared" si="25"/>
        <v>1715000000</v>
      </c>
      <c r="O113" s="2">
        <f t="shared" si="25"/>
        <v>4492564009.9654341</v>
      </c>
      <c r="P113" s="2">
        <f t="shared" si="25"/>
        <v>9009000000</v>
      </c>
      <c r="Q113" s="2">
        <f t="shared" si="25"/>
        <v>5801796000</v>
      </c>
      <c r="R113" s="2">
        <f t="shared" si="25"/>
        <v>2302383720</v>
      </c>
      <c r="S113" s="2">
        <f t="shared" si="25"/>
        <v>2180500000</v>
      </c>
      <c r="T113" s="61">
        <f>SUM(C113:S113)</f>
        <v>138355055658.66544</v>
      </c>
    </row>
    <row r="115" spans="3:25">
      <c r="T115" s="61">
        <f>T111-T113</f>
        <v>59295023853.713776</v>
      </c>
    </row>
    <row r="127" spans="3:25" s="60" customFormat="1">
      <c r="O127" s="67"/>
      <c r="U127" s="1"/>
      <c r="V127" s="1"/>
      <c r="W127" s="1"/>
      <c r="X127" s="2"/>
      <c r="Y127" s="1"/>
    </row>
  </sheetData>
  <sheetProtection password="CC2B" sheet="1" objects="1" scenarios="1"/>
  <mergeCells count="8">
    <mergeCell ref="A53:B53"/>
    <mergeCell ref="A54:B54"/>
    <mergeCell ref="A1:T1"/>
    <mergeCell ref="A2:T2"/>
    <mergeCell ref="B3:T3"/>
    <mergeCell ref="A37:B37"/>
    <mergeCell ref="A44:B44"/>
    <mergeCell ref="A45:B45"/>
  </mergeCells>
  <printOptions horizontalCentered="1"/>
  <pageMargins left="0" right="0" top="0.39370078740157483" bottom="0" header="0.31496062992125984" footer="0.31496062992125984"/>
  <pageSetup paperSize="9" scale="40" fitToHeight="11" orientation="landscape" r:id="rId1"/>
  <rowBreaks count="1" manualBreakCount="1">
    <brk id="4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Y133"/>
  <sheetViews>
    <sheetView rightToLeft="1" view="pageBreakPreview" zoomScale="80" zoomScaleNormal="70" zoomScaleSheetLayoutView="80" workbookViewId="0">
      <pane xSplit="2" ySplit="4" topLeftCell="H5" activePane="bottomRight" state="frozen"/>
      <selection activeCell="N88" sqref="N88"/>
      <selection pane="topRight" activeCell="N88" sqref="N88"/>
      <selection pane="bottomLeft" activeCell="N88" sqref="N88"/>
      <selection pane="bottomRight" sqref="A1:T1"/>
    </sheetView>
  </sheetViews>
  <sheetFormatPr defaultColWidth="9" defaultRowHeight="21"/>
  <cols>
    <col min="1" max="1" width="11.5703125" style="91" customWidth="1"/>
    <col min="2" max="2" width="41.42578125" style="155" customWidth="1"/>
    <col min="3" max="3" width="17.42578125" style="91" bestFit="1" customWidth="1"/>
    <col min="4" max="4" width="17.7109375" style="91" bestFit="1" customWidth="1"/>
    <col min="5" max="5" width="16.85546875" style="91" bestFit="1" customWidth="1"/>
    <col min="6" max="6" width="16.7109375" style="91" bestFit="1" customWidth="1"/>
    <col min="7" max="7" width="16.85546875" style="91" bestFit="1" customWidth="1"/>
    <col min="8" max="8" width="17.7109375" style="91" customWidth="1"/>
    <col min="9" max="9" width="14.140625" style="91" customWidth="1"/>
    <col min="10" max="10" width="18.42578125" style="91" customWidth="1"/>
    <col min="11" max="11" width="15" style="91" customWidth="1"/>
    <col min="12" max="12" width="13.85546875" style="91" customWidth="1"/>
    <col min="13" max="13" width="15.140625" style="91" bestFit="1" customWidth="1"/>
    <col min="14" max="14" width="15.140625" style="91" customWidth="1"/>
    <col min="15" max="15" width="15.7109375" style="91" customWidth="1"/>
    <col min="16" max="16" width="16.140625" style="91" bestFit="1" customWidth="1"/>
    <col min="17" max="17" width="15.28515625" style="91" customWidth="1"/>
    <col min="18" max="18" width="15" style="91" bestFit="1" customWidth="1"/>
    <col min="19" max="19" width="15" style="91" customWidth="1"/>
    <col min="20" max="20" width="18.140625" style="91" bestFit="1" customWidth="1"/>
    <col min="21" max="21" width="0" style="91" hidden="1" customWidth="1"/>
    <col min="22" max="22" width="13.85546875" style="91" hidden="1" customWidth="1"/>
    <col min="23" max="24" width="0" style="91" hidden="1" customWidth="1"/>
    <col min="25" max="25" width="19.42578125" style="92" customWidth="1"/>
    <col min="26" max="26" width="11" style="91" bestFit="1" customWidth="1"/>
    <col min="27" max="16384" width="9" style="91"/>
  </cols>
  <sheetData>
    <row r="1" spans="1:25" s="68" customFormat="1" ht="26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Y1" s="69"/>
    </row>
    <row r="2" spans="1:25" s="68" customFormat="1" ht="27" thickBot="1">
      <c r="A2" s="172" t="s">
        <v>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Y2" s="69"/>
    </row>
    <row r="3" spans="1:25" s="68" customFormat="1" ht="26.25">
      <c r="A3" s="70" t="s">
        <v>82</v>
      </c>
      <c r="B3" s="173" t="s">
        <v>83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Y3" s="69"/>
    </row>
    <row r="4" spans="1:25" s="85" customFormat="1" ht="24">
      <c r="A4" s="71" t="s">
        <v>84</v>
      </c>
      <c r="B4" s="72" t="s">
        <v>85</v>
      </c>
      <c r="C4" s="73" t="s">
        <v>6</v>
      </c>
      <c r="D4" s="74" t="s">
        <v>7</v>
      </c>
      <c r="E4" s="75" t="s">
        <v>8</v>
      </c>
      <c r="F4" s="76" t="s">
        <v>9</v>
      </c>
      <c r="G4" s="77" t="s">
        <v>86</v>
      </c>
      <c r="H4" s="78" t="s">
        <v>11</v>
      </c>
      <c r="I4" s="79" t="s">
        <v>12</v>
      </c>
      <c r="J4" s="74" t="s">
        <v>13</v>
      </c>
      <c r="K4" s="80" t="s">
        <v>14</v>
      </c>
      <c r="L4" s="81" t="s">
        <v>15</v>
      </c>
      <c r="M4" s="82" t="s">
        <v>16</v>
      </c>
      <c r="N4" s="81" t="s">
        <v>17</v>
      </c>
      <c r="O4" s="82" t="s">
        <v>18</v>
      </c>
      <c r="P4" s="76" t="s">
        <v>87</v>
      </c>
      <c r="Q4" s="81" t="s">
        <v>20</v>
      </c>
      <c r="R4" s="83" t="s">
        <v>21</v>
      </c>
      <c r="S4" s="74" t="s">
        <v>22</v>
      </c>
      <c r="T4" s="84" t="s">
        <v>23</v>
      </c>
      <c r="Y4" s="86"/>
    </row>
    <row r="5" spans="1:25">
      <c r="A5" s="87" t="s">
        <v>88</v>
      </c>
      <c r="B5" s="88" t="s">
        <v>89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>
        <f>C5+D5+E5+F5+G5+H5+I5+J5+K5+L5+M5+N5+O5+P5+Q5+R5+S5</f>
        <v>0</v>
      </c>
    </row>
    <row r="6" spans="1:25" ht="42">
      <c r="A6" s="87" t="s">
        <v>90</v>
      </c>
      <c r="B6" s="93" t="s">
        <v>91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>
        <f>C6+D6+E6+F6+G6+H6+I6+J6+K6+L6+M6+N6+O6+P6+Q6+R6+S6</f>
        <v>0</v>
      </c>
    </row>
    <row r="7" spans="1:25" ht="42">
      <c r="A7" s="94" t="s">
        <v>92</v>
      </c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</row>
    <row r="8" spans="1:25">
      <c r="A8" s="98">
        <v>71110001</v>
      </c>
      <c r="B8" s="99" t="s">
        <v>94</v>
      </c>
      <c r="C8" s="89">
        <v>1260000000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90">
        <f t="shared" ref="T8" si="0">C8+D8+E8+F8+G8+H8+I8+J8+K8+L8+M8+N8+O8+P8+Q8+R8+S8</f>
        <v>1260000000</v>
      </c>
    </row>
    <row r="9" spans="1:25">
      <c r="A9" s="98"/>
      <c r="B9" s="99" t="s">
        <v>23</v>
      </c>
      <c r="C9" s="89">
        <f t="shared" ref="C9:T9" si="1">SUM(C8:C8)</f>
        <v>1260000000</v>
      </c>
      <c r="D9" s="100">
        <f t="shared" si="1"/>
        <v>0</v>
      </c>
      <c r="E9" s="100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1">
        <f t="shared" si="1"/>
        <v>1260000000</v>
      </c>
    </row>
    <row r="10" spans="1:25">
      <c r="A10" s="94" t="s">
        <v>95</v>
      </c>
      <c r="B10" s="102" t="s">
        <v>96</v>
      </c>
      <c r="C10" s="103" t="s">
        <v>6</v>
      </c>
      <c r="D10" s="104" t="s">
        <v>7</v>
      </c>
      <c r="E10" s="104" t="s">
        <v>8</v>
      </c>
      <c r="F10" s="104" t="s">
        <v>9</v>
      </c>
      <c r="G10" s="104" t="s">
        <v>86</v>
      </c>
      <c r="H10" s="104" t="s">
        <v>11</v>
      </c>
      <c r="I10" s="104" t="s">
        <v>12</v>
      </c>
      <c r="J10" s="104" t="s">
        <v>13</v>
      </c>
      <c r="K10" s="104" t="s">
        <v>14</v>
      </c>
      <c r="L10" s="104" t="s">
        <v>15</v>
      </c>
      <c r="M10" s="104" t="s">
        <v>16</v>
      </c>
      <c r="N10" s="104" t="s">
        <v>17</v>
      </c>
      <c r="O10" s="104" t="s">
        <v>18</v>
      </c>
      <c r="P10" s="104" t="s">
        <v>87</v>
      </c>
      <c r="Q10" s="104" t="s">
        <v>20</v>
      </c>
      <c r="R10" s="104" t="s">
        <v>21</v>
      </c>
      <c r="S10" s="104" t="s">
        <v>22</v>
      </c>
      <c r="T10" s="105" t="s">
        <v>23</v>
      </c>
    </row>
    <row r="11" spans="1:25">
      <c r="A11" s="98">
        <v>71120001</v>
      </c>
      <c r="B11" s="88" t="s">
        <v>97</v>
      </c>
      <c r="C11" s="89">
        <v>100800000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90">
        <f t="shared" ref="T11:T12" si="2">C11+D11+E11+F11+G11+H11+I11+J11+K11+L11+M11+N11+O11+P11+Q11+R11+S11</f>
        <v>100800000</v>
      </c>
    </row>
    <row r="12" spans="1:25">
      <c r="A12" s="98">
        <f t="shared" ref="A12" si="3">A11+1</f>
        <v>71120002</v>
      </c>
      <c r="B12" s="88" t="s">
        <v>98</v>
      </c>
      <c r="C12" s="89">
        <v>30000000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0">
        <f t="shared" si="2"/>
        <v>30000000</v>
      </c>
    </row>
    <row r="13" spans="1:25">
      <c r="A13" s="98"/>
      <c r="B13" s="99" t="s">
        <v>23</v>
      </c>
      <c r="C13" s="89">
        <f t="shared" ref="C13:S13" si="4">SUM(C11:C12)</f>
        <v>130800000</v>
      </c>
      <c r="D13" s="100">
        <f t="shared" si="4"/>
        <v>0</v>
      </c>
      <c r="E13" s="100">
        <f t="shared" si="4"/>
        <v>0</v>
      </c>
      <c r="F13" s="100">
        <f t="shared" si="4"/>
        <v>0</v>
      </c>
      <c r="G13" s="100">
        <f t="shared" si="4"/>
        <v>0</v>
      </c>
      <c r="H13" s="100">
        <f t="shared" si="4"/>
        <v>0</v>
      </c>
      <c r="I13" s="100">
        <f t="shared" si="4"/>
        <v>0</v>
      </c>
      <c r="J13" s="100">
        <f t="shared" si="4"/>
        <v>0</v>
      </c>
      <c r="K13" s="100">
        <f t="shared" si="4"/>
        <v>0</v>
      </c>
      <c r="L13" s="100">
        <f t="shared" si="4"/>
        <v>0</v>
      </c>
      <c r="M13" s="100">
        <f t="shared" si="4"/>
        <v>0</v>
      </c>
      <c r="N13" s="100">
        <f t="shared" si="4"/>
        <v>0</v>
      </c>
      <c r="O13" s="100">
        <f t="shared" si="4"/>
        <v>0</v>
      </c>
      <c r="P13" s="100">
        <f t="shared" si="4"/>
        <v>0</v>
      </c>
      <c r="Q13" s="100">
        <f t="shared" si="4"/>
        <v>0</v>
      </c>
      <c r="R13" s="100">
        <f t="shared" si="4"/>
        <v>0</v>
      </c>
      <c r="S13" s="100">
        <f t="shared" si="4"/>
        <v>0</v>
      </c>
      <c r="T13" s="101">
        <f>SUM(T11:T12)</f>
        <v>130800000</v>
      </c>
    </row>
    <row r="14" spans="1:25">
      <c r="A14" s="94" t="s">
        <v>99</v>
      </c>
      <c r="B14" s="95" t="s">
        <v>100</v>
      </c>
      <c r="C14" s="104" t="s">
        <v>6</v>
      </c>
      <c r="D14" s="104" t="s">
        <v>7</v>
      </c>
      <c r="E14" s="104" t="s">
        <v>8</v>
      </c>
      <c r="F14" s="104" t="s">
        <v>9</v>
      </c>
      <c r="G14" s="104" t="s">
        <v>86</v>
      </c>
      <c r="H14" s="104" t="s">
        <v>11</v>
      </c>
      <c r="I14" s="104" t="s">
        <v>12</v>
      </c>
      <c r="J14" s="104" t="s">
        <v>13</v>
      </c>
      <c r="K14" s="104" t="s">
        <v>14</v>
      </c>
      <c r="L14" s="104" t="s">
        <v>15</v>
      </c>
      <c r="M14" s="104" t="s">
        <v>16</v>
      </c>
      <c r="N14" s="104" t="s">
        <v>17</v>
      </c>
      <c r="O14" s="104" t="s">
        <v>18</v>
      </c>
      <c r="P14" s="104" t="s">
        <v>87</v>
      </c>
      <c r="Q14" s="104" t="s">
        <v>20</v>
      </c>
      <c r="R14" s="104" t="s">
        <v>21</v>
      </c>
      <c r="S14" s="104" t="s">
        <v>22</v>
      </c>
      <c r="T14" s="105" t="s">
        <v>23</v>
      </c>
    </row>
    <row r="15" spans="1:25">
      <c r="A15" s="98">
        <v>71130001</v>
      </c>
      <c r="B15" s="99" t="s">
        <v>101</v>
      </c>
      <c r="C15" s="89">
        <v>504000000</v>
      </c>
      <c r="D15" s="100"/>
      <c r="E15" s="100">
        <v>400000000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0">
        <f t="shared" ref="T15:T29" si="5">C15+D15+E15+F15+G15+H15+I15+J15+K15+L15+M15+N15+O15+P15+Q15+R15+S15</f>
        <v>904000000</v>
      </c>
    </row>
    <row r="16" spans="1:25">
      <c r="A16" s="98">
        <f>A15+1</f>
        <v>71130002</v>
      </c>
      <c r="B16" s="99" t="s">
        <v>102</v>
      </c>
      <c r="C16" s="89">
        <v>360000000</v>
      </c>
      <c r="D16" s="100"/>
      <c r="E16" s="100">
        <v>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90">
        <f t="shared" si="5"/>
        <v>360000000</v>
      </c>
    </row>
    <row r="17" spans="1:20">
      <c r="A17" s="98">
        <v>71130002</v>
      </c>
      <c r="B17" s="99" t="s">
        <v>103</v>
      </c>
      <c r="C17" s="89">
        <v>360000000</v>
      </c>
      <c r="D17" s="100"/>
      <c r="E17" s="100">
        <v>0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90">
        <f t="shared" si="5"/>
        <v>360000000</v>
      </c>
    </row>
    <row r="18" spans="1:20">
      <c r="A18" s="98">
        <f t="shared" ref="A18" si="6">A17+1</f>
        <v>71130003</v>
      </c>
      <c r="B18" s="99" t="s">
        <v>104</v>
      </c>
      <c r="C18" s="89">
        <v>360000000</v>
      </c>
      <c r="D18" s="100">
        <v>50000000</v>
      </c>
      <c r="E18" s="100">
        <v>200000000</v>
      </c>
      <c r="F18" s="100">
        <v>150000000</v>
      </c>
      <c r="G18" s="100">
        <v>157000000</v>
      </c>
      <c r="H18" s="100">
        <v>100000000</v>
      </c>
      <c r="I18" s="100"/>
      <c r="J18" s="100">
        <v>100000000</v>
      </c>
      <c r="K18" s="100"/>
      <c r="L18" s="100"/>
      <c r="M18" s="100"/>
      <c r="N18" s="100"/>
      <c r="O18" s="106">
        <v>50000000</v>
      </c>
      <c r="P18" s="100">
        <v>100000000</v>
      </c>
      <c r="Q18" s="100"/>
      <c r="R18" s="100"/>
      <c r="S18" s="100"/>
      <c r="T18" s="90">
        <f>C18+D18+E18+F18+G18+H18+I18+J18+K18+L18+M18+N18+O18+P18+Q18+R18+S18</f>
        <v>1267000000</v>
      </c>
    </row>
    <row r="19" spans="1:20">
      <c r="A19" s="98">
        <v>71130003</v>
      </c>
      <c r="B19" s="99" t="s">
        <v>105</v>
      </c>
      <c r="C19" s="89">
        <v>360000000</v>
      </c>
      <c r="D19" s="100"/>
      <c r="E19" s="100">
        <v>0</v>
      </c>
      <c r="F19" s="100">
        <v>0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90">
        <f t="shared" si="5"/>
        <v>360000000</v>
      </c>
    </row>
    <row r="20" spans="1:20">
      <c r="A20" s="98">
        <f t="shared" ref="A20" si="7">A19+1</f>
        <v>71130004</v>
      </c>
      <c r="B20" s="99" t="s">
        <v>106</v>
      </c>
      <c r="C20" s="89">
        <v>50000000</v>
      </c>
      <c r="D20" s="100"/>
      <c r="E20" s="100">
        <v>0</v>
      </c>
      <c r="F20" s="100">
        <v>0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90">
        <f t="shared" si="5"/>
        <v>50000000</v>
      </c>
    </row>
    <row r="21" spans="1:20">
      <c r="A21" s="98">
        <v>71130004</v>
      </c>
      <c r="B21" s="99" t="s">
        <v>107</v>
      </c>
      <c r="C21" s="89">
        <v>360000000</v>
      </c>
      <c r="D21" s="100"/>
      <c r="E21" s="100">
        <v>0</v>
      </c>
      <c r="F21" s="100">
        <v>0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90">
        <f t="shared" si="5"/>
        <v>360000000</v>
      </c>
    </row>
    <row r="22" spans="1:20">
      <c r="A22" s="98">
        <f t="shared" ref="A22" si="8">A21+1</f>
        <v>71130005</v>
      </c>
      <c r="B22" s="99" t="s">
        <v>108</v>
      </c>
      <c r="C22" s="89">
        <v>360000000</v>
      </c>
      <c r="D22" s="100"/>
      <c r="E22" s="100">
        <v>0</v>
      </c>
      <c r="F22" s="100">
        <v>0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90">
        <f t="shared" si="5"/>
        <v>360000000</v>
      </c>
    </row>
    <row r="23" spans="1:20">
      <c r="A23" s="98">
        <v>71130005</v>
      </c>
      <c r="B23" s="99" t="s">
        <v>109</v>
      </c>
      <c r="C23" s="89">
        <v>360000000</v>
      </c>
      <c r="D23" s="100">
        <v>50000000</v>
      </c>
      <c r="E23" s="100">
        <v>200000000</v>
      </c>
      <c r="F23" s="100">
        <v>150000000</v>
      </c>
      <c r="G23" s="100">
        <v>100000000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0">
        <f t="shared" si="5"/>
        <v>860000000</v>
      </c>
    </row>
    <row r="24" spans="1:20">
      <c r="A24" s="98">
        <f t="shared" ref="A24" si="9">A23+1</f>
        <v>71130006</v>
      </c>
      <c r="B24" s="99" t="s">
        <v>110</v>
      </c>
      <c r="C24" s="89">
        <v>360000000</v>
      </c>
      <c r="D24" s="100"/>
      <c r="E24" s="100"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90">
        <f t="shared" si="5"/>
        <v>360000000</v>
      </c>
    </row>
    <row r="25" spans="1:20">
      <c r="A25" s="98">
        <v>71130006</v>
      </c>
      <c r="B25" s="99" t="s">
        <v>111</v>
      </c>
      <c r="C25" s="89">
        <v>360000000</v>
      </c>
      <c r="D25" s="100"/>
      <c r="E25" s="100"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90">
        <f t="shared" si="5"/>
        <v>360000000</v>
      </c>
    </row>
    <row r="26" spans="1:20">
      <c r="A26" s="98">
        <f>A25+1</f>
        <v>71130007</v>
      </c>
      <c r="B26" s="99" t="s">
        <v>112</v>
      </c>
      <c r="C26" s="89">
        <v>180000000</v>
      </c>
      <c r="D26" s="100"/>
      <c r="E26" s="100">
        <v>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90">
        <f t="shared" si="5"/>
        <v>180000000</v>
      </c>
    </row>
    <row r="27" spans="1:20">
      <c r="A27" s="98">
        <f t="shared" ref="A27:A29" si="10">A26+1</f>
        <v>71130008</v>
      </c>
      <c r="B27" s="99" t="s">
        <v>113</v>
      </c>
      <c r="C27" s="89">
        <v>50000000</v>
      </c>
      <c r="D27" s="100">
        <v>500000000</v>
      </c>
      <c r="E27" s="100">
        <v>500000000</v>
      </c>
      <c r="F27" s="100">
        <v>500000000</v>
      </c>
      <c r="G27" s="100">
        <v>300000000</v>
      </c>
      <c r="H27" s="100">
        <v>300000000</v>
      </c>
      <c r="I27" s="100">
        <v>10000000</v>
      </c>
      <c r="J27" s="100">
        <v>300000000</v>
      </c>
      <c r="K27" s="100">
        <v>10000000</v>
      </c>
      <c r="L27" s="100">
        <v>10000000</v>
      </c>
      <c r="M27" s="100">
        <v>50000000</v>
      </c>
      <c r="N27" s="100">
        <v>50000000</v>
      </c>
      <c r="O27" s="100">
        <v>50000000</v>
      </c>
      <c r="P27" s="106">
        <v>150000000</v>
      </c>
      <c r="Q27" s="100">
        <v>50000000</v>
      </c>
      <c r="R27" s="100">
        <v>20000000</v>
      </c>
      <c r="S27" s="107">
        <v>10000000</v>
      </c>
      <c r="T27" s="90">
        <f t="shared" si="5"/>
        <v>2860000000</v>
      </c>
    </row>
    <row r="28" spans="1:20">
      <c r="A28" s="98">
        <f t="shared" si="10"/>
        <v>71130009</v>
      </c>
      <c r="B28" s="99" t="s">
        <v>215</v>
      </c>
      <c r="C28" s="100">
        <v>1100000000</v>
      </c>
      <c r="D28" s="100">
        <v>0</v>
      </c>
      <c r="E28" s="100">
        <v>0</v>
      </c>
      <c r="F28" s="100">
        <v>0</v>
      </c>
      <c r="G28" s="100">
        <v>0</v>
      </c>
      <c r="H28" s="100"/>
      <c r="I28" s="100"/>
      <c r="J28" s="100"/>
      <c r="K28" s="100"/>
      <c r="L28" s="100"/>
      <c r="M28" s="100"/>
      <c r="N28" s="100"/>
      <c r="O28" s="100"/>
      <c r="P28" s="106"/>
      <c r="Q28" s="100"/>
      <c r="R28" s="100"/>
      <c r="S28" s="107"/>
      <c r="T28" s="90">
        <f t="shared" si="5"/>
        <v>1100000000</v>
      </c>
    </row>
    <row r="29" spans="1:20">
      <c r="A29" s="98">
        <f t="shared" si="10"/>
        <v>71130010</v>
      </c>
      <c r="B29" s="99" t="s">
        <v>114</v>
      </c>
      <c r="C29" s="89">
        <v>840000000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90">
        <f t="shared" si="5"/>
        <v>840000000</v>
      </c>
    </row>
    <row r="30" spans="1:20" ht="21.75" thickBot="1">
      <c r="A30" s="108"/>
      <c r="B30" s="109" t="s">
        <v>23</v>
      </c>
      <c r="C30" s="110">
        <f>SUM(C15:C29)</f>
        <v>5964000000</v>
      </c>
      <c r="D30" s="110">
        <f t="shared" ref="D30:S30" si="11">SUM(D15:D29)</f>
        <v>600000000</v>
      </c>
      <c r="E30" s="110">
        <f t="shared" si="11"/>
        <v>1300000000</v>
      </c>
      <c r="F30" s="110">
        <f t="shared" si="11"/>
        <v>800000000</v>
      </c>
      <c r="G30" s="110">
        <f t="shared" si="11"/>
        <v>557000000</v>
      </c>
      <c r="H30" s="110">
        <f t="shared" si="11"/>
        <v>400000000</v>
      </c>
      <c r="I30" s="110">
        <f t="shared" si="11"/>
        <v>10000000</v>
      </c>
      <c r="J30" s="110">
        <f t="shared" si="11"/>
        <v>400000000</v>
      </c>
      <c r="K30" s="110">
        <f t="shared" si="11"/>
        <v>10000000</v>
      </c>
      <c r="L30" s="110">
        <f t="shared" si="11"/>
        <v>10000000</v>
      </c>
      <c r="M30" s="110">
        <f t="shared" si="11"/>
        <v>50000000</v>
      </c>
      <c r="N30" s="110">
        <f t="shared" si="11"/>
        <v>50000000</v>
      </c>
      <c r="O30" s="110">
        <f t="shared" si="11"/>
        <v>100000000</v>
      </c>
      <c r="P30" s="110">
        <f t="shared" si="11"/>
        <v>250000000</v>
      </c>
      <c r="Q30" s="110">
        <f t="shared" si="11"/>
        <v>50000000</v>
      </c>
      <c r="R30" s="110">
        <f t="shared" si="11"/>
        <v>20000000</v>
      </c>
      <c r="S30" s="110">
        <f t="shared" si="11"/>
        <v>10000000</v>
      </c>
      <c r="T30" s="111">
        <f>SUM(T15:T29)</f>
        <v>10581000000</v>
      </c>
    </row>
    <row r="31" spans="1:20">
      <c r="A31" s="94" t="s">
        <v>115</v>
      </c>
      <c r="B31" s="95" t="s">
        <v>116</v>
      </c>
      <c r="C31" s="104" t="s">
        <v>6</v>
      </c>
      <c r="D31" s="104" t="s">
        <v>7</v>
      </c>
      <c r="E31" s="104" t="s">
        <v>8</v>
      </c>
      <c r="F31" s="104" t="s">
        <v>9</v>
      </c>
      <c r="G31" s="104" t="s">
        <v>86</v>
      </c>
      <c r="H31" s="104" t="s">
        <v>11</v>
      </c>
      <c r="I31" s="104" t="s">
        <v>12</v>
      </c>
      <c r="J31" s="104" t="s">
        <v>13</v>
      </c>
      <c r="K31" s="104" t="s">
        <v>14</v>
      </c>
      <c r="L31" s="104" t="s">
        <v>15</v>
      </c>
      <c r="M31" s="104" t="s">
        <v>16</v>
      </c>
      <c r="N31" s="104" t="s">
        <v>17</v>
      </c>
      <c r="O31" s="104" t="s">
        <v>18</v>
      </c>
      <c r="P31" s="104" t="s">
        <v>87</v>
      </c>
      <c r="Q31" s="104" t="s">
        <v>20</v>
      </c>
      <c r="R31" s="104" t="s">
        <v>21</v>
      </c>
      <c r="S31" s="104" t="s">
        <v>22</v>
      </c>
      <c r="T31" s="105" t="s">
        <v>23</v>
      </c>
    </row>
    <row r="32" spans="1:20" ht="42">
      <c r="A32" s="98">
        <v>71150001</v>
      </c>
      <c r="B32" s="93" t="s">
        <v>117</v>
      </c>
      <c r="C32" s="89">
        <v>15800000000</v>
      </c>
      <c r="D32" s="100"/>
      <c r="E32" s="100"/>
      <c r="F32" s="100"/>
      <c r="G32" s="100"/>
      <c r="H32" s="100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90">
        <f t="shared" ref="T32:T40" si="12">C32+D32+E32+F32+G32+H32+I32+J32+K32+L32+M32+N32+O32+P32+Q32+R32+S32</f>
        <v>15800000000</v>
      </c>
    </row>
    <row r="33" spans="1:22">
      <c r="A33" s="98">
        <v>71150002</v>
      </c>
      <c r="B33" s="113" t="s">
        <v>118</v>
      </c>
      <c r="C33" s="89">
        <v>3300000000</v>
      </c>
      <c r="D33" s="100"/>
      <c r="E33" s="100"/>
      <c r="F33" s="100"/>
      <c r="G33" s="100"/>
      <c r="H33" s="100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90">
        <f t="shared" si="12"/>
        <v>3300000000</v>
      </c>
    </row>
    <row r="34" spans="1:22">
      <c r="A34" s="98">
        <f t="shared" ref="A34:A40" si="13">A33+1</f>
        <v>71150003</v>
      </c>
      <c r="B34" s="113" t="s">
        <v>119</v>
      </c>
      <c r="C34" s="89">
        <v>1652000000</v>
      </c>
      <c r="D34" s="100"/>
      <c r="E34" s="100"/>
      <c r="F34" s="100"/>
      <c r="G34" s="100"/>
      <c r="H34" s="100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90">
        <f t="shared" si="12"/>
        <v>1652000000</v>
      </c>
    </row>
    <row r="35" spans="1:22" ht="42">
      <c r="A35" s="98">
        <f t="shared" si="13"/>
        <v>71150004</v>
      </c>
      <c r="B35" s="113" t="s">
        <v>120</v>
      </c>
      <c r="C35" s="114">
        <v>7000000000</v>
      </c>
      <c r="D35" s="100"/>
      <c r="E35" s="100"/>
      <c r="F35" s="100"/>
      <c r="G35" s="100"/>
      <c r="H35" s="100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90">
        <f t="shared" si="12"/>
        <v>7000000000</v>
      </c>
    </row>
    <row r="36" spans="1:22">
      <c r="A36" s="98">
        <f t="shared" si="13"/>
        <v>71150005</v>
      </c>
      <c r="B36" s="113" t="s">
        <v>121</v>
      </c>
      <c r="C36" s="114">
        <v>4000000000</v>
      </c>
      <c r="D36" s="100"/>
      <c r="E36" s="100"/>
      <c r="F36" s="100"/>
      <c r="G36" s="100"/>
      <c r="H36" s="100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90">
        <f t="shared" si="12"/>
        <v>4000000000</v>
      </c>
    </row>
    <row r="37" spans="1:22" ht="42">
      <c r="A37" s="98">
        <f t="shared" si="13"/>
        <v>71150006</v>
      </c>
      <c r="B37" s="113" t="s">
        <v>122</v>
      </c>
      <c r="C37" s="89"/>
      <c r="D37" s="100">
        <v>2450500000</v>
      </c>
      <c r="E37" s="100">
        <v>3295500000</v>
      </c>
      <c r="F37" s="100">
        <v>2957500000</v>
      </c>
      <c r="G37" s="100">
        <v>2028000000</v>
      </c>
      <c r="H37" s="100">
        <v>1766700000</v>
      </c>
      <c r="I37" s="100">
        <v>1132300000</v>
      </c>
      <c r="J37" s="100">
        <v>1690000000</v>
      </c>
      <c r="K37" s="100">
        <v>845000000</v>
      </c>
      <c r="L37" s="100">
        <v>1014000000</v>
      </c>
      <c r="M37" s="100">
        <v>1014000000</v>
      </c>
      <c r="N37" s="100">
        <v>980200000</v>
      </c>
      <c r="O37" s="100">
        <v>1943500000</v>
      </c>
      <c r="P37" s="100">
        <v>1892800000</v>
      </c>
      <c r="Q37" s="100">
        <v>963300000</v>
      </c>
      <c r="R37" s="100">
        <v>1115400000</v>
      </c>
      <c r="S37" s="100">
        <v>811200000</v>
      </c>
      <c r="T37" s="90">
        <f t="shared" si="12"/>
        <v>25899900000</v>
      </c>
      <c r="V37" s="92"/>
    </row>
    <row r="38" spans="1:22" ht="42">
      <c r="A38" s="98">
        <f t="shared" si="13"/>
        <v>71150007</v>
      </c>
      <c r="B38" s="113" t="s">
        <v>123</v>
      </c>
      <c r="C38" s="104">
        <v>884000000</v>
      </c>
      <c r="D38" s="100"/>
      <c r="E38" s="100">
        <v>0</v>
      </c>
      <c r="F38" s="100">
        <v>0</v>
      </c>
      <c r="G38" s="100"/>
      <c r="H38" s="100">
        <v>0</v>
      </c>
      <c r="I38" s="112">
        <v>0</v>
      </c>
      <c r="J38" s="112">
        <v>0</v>
      </c>
      <c r="K38" s="112"/>
      <c r="L38" s="112">
        <v>0</v>
      </c>
      <c r="M38" s="112"/>
      <c r="N38" s="112"/>
      <c r="O38" s="112">
        <v>0</v>
      </c>
      <c r="P38" s="112"/>
      <c r="Q38" s="112">
        <v>0</v>
      </c>
      <c r="R38" s="112">
        <v>0</v>
      </c>
      <c r="S38" s="112">
        <v>0</v>
      </c>
      <c r="T38" s="90">
        <f t="shared" si="12"/>
        <v>884000000</v>
      </c>
    </row>
    <row r="39" spans="1:22">
      <c r="A39" s="98">
        <f t="shared" si="13"/>
        <v>71150008</v>
      </c>
      <c r="B39" s="113" t="s">
        <v>124</v>
      </c>
      <c r="C39" s="89">
        <v>700000000</v>
      </c>
      <c r="D39" s="100"/>
      <c r="E39" s="100">
        <v>0</v>
      </c>
      <c r="F39" s="100">
        <v>0</v>
      </c>
      <c r="G39" s="100"/>
      <c r="H39" s="100">
        <v>0</v>
      </c>
      <c r="I39" s="112">
        <v>0</v>
      </c>
      <c r="J39" s="112">
        <v>0</v>
      </c>
      <c r="K39" s="112"/>
      <c r="L39" s="112">
        <v>0</v>
      </c>
      <c r="M39" s="112"/>
      <c r="N39" s="112"/>
      <c r="O39" s="112">
        <v>0</v>
      </c>
      <c r="P39" s="112"/>
      <c r="Q39" s="112">
        <v>0</v>
      </c>
      <c r="R39" s="112"/>
      <c r="S39" s="112">
        <v>0</v>
      </c>
      <c r="T39" s="90">
        <f t="shared" si="12"/>
        <v>700000000</v>
      </c>
    </row>
    <row r="40" spans="1:22">
      <c r="A40" s="98">
        <f t="shared" si="13"/>
        <v>71150009</v>
      </c>
      <c r="B40" s="113" t="s">
        <v>125</v>
      </c>
      <c r="C40" s="89">
        <v>0</v>
      </c>
      <c r="D40" s="100">
        <v>80000000</v>
      </c>
      <c r="E40" s="100">
        <v>200000000</v>
      </c>
      <c r="F40" s="100">
        <v>90000000</v>
      </c>
      <c r="G40" s="100">
        <v>191540000</v>
      </c>
      <c r="H40" s="100">
        <v>49500000</v>
      </c>
      <c r="I40" s="112">
        <v>60000000</v>
      </c>
      <c r="J40" s="112">
        <v>300000000</v>
      </c>
      <c r="K40" s="112">
        <v>50000000</v>
      </c>
      <c r="L40" s="112">
        <v>60000000</v>
      </c>
      <c r="M40" s="112">
        <v>50000000</v>
      </c>
      <c r="N40" s="112">
        <v>15000000</v>
      </c>
      <c r="O40" s="112">
        <v>50000000</v>
      </c>
      <c r="P40" s="112">
        <v>240000000</v>
      </c>
      <c r="Q40" s="112">
        <v>25000000</v>
      </c>
      <c r="R40" s="112">
        <v>30000000</v>
      </c>
      <c r="S40" s="112">
        <v>18000000</v>
      </c>
      <c r="T40" s="90">
        <f t="shared" si="12"/>
        <v>1509040000</v>
      </c>
    </row>
    <row r="41" spans="1:22">
      <c r="A41" s="98"/>
      <c r="B41" s="99" t="s">
        <v>23</v>
      </c>
      <c r="C41" s="89">
        <f>SUM(C32:C40)</f>
        <v>33336000000</v>
      </c>
      <c r="D41" s="100">
        <f>SUM(D32:D40)</f>
        <v>2530500000</v>
      </c>
      <c r="E41" s="100">
        <f t="shared" ref="E41:S41" si="14">SUM(E32:E40)</f>
        <v>3495500000</v>
      </c>
      <c r="F41" s="100">
        <f>SUM(F32:F40)</f>
        <v>3047500000</v>
      </c>
      <c r="G41" s="100">
        <f t="shared" si="14"/>
        <v>2219540000</v>
      </c>
      <c r="H41" s="100">
        <f>SUM(H32:H40)</f>
        <v>1816200000</v>
      </c>
      <c r="I41" s="112">
        <f t="shared" si="14"/>
        <v>1192300000</v>
      </c>
      <c r="J41" s="112">
        <f>SUM(J32:J40)</f>
        <v>1990000000</v>
      </c>
      <c r="K41" s="112">
        <f t="shared" ref="K41" si="15">SUM(K32:K40)</f>
        <v>895000000</v>
      </c>
      <c r="L41" s="112">
        <f t="shared" si="14"/>
        <v>1074000000</v>
      </c>
      <c r="M41" s="112">
        <f t="shared" si="14"/>
        <v>1064000000</v>
      </c>
      <c r="N41" s="112">
        <f t="shared" si="14"/>
        <v>995200000</v>
      </c>
      <c r="O41" s="112">
        <f>SUM(O32:O40)</f>
        <v>1993500000</v>
      </c>
      <c r="P41" s="112">
        <f t="shared" si="14"/>
        <v>2132800000</v>
      </c>
      <c r="Q41" s="112">
        <f t="shared" si="14"/>
        <v>988300000</v>
      </c>
      <c r="R41" s="112">
        <f t="shared" si="14"/>
        <v>1145400000</v>
      </c>
      <c r="S41" s="112">
        <f t="shared" si="14"/>
        <v>829200000</v>
      </c>
      <c r="T41" s="115">
        <f>SUM(T32:T40)</f>
        <v>60744940000</v>
      </c>
    </row>
    <row r="42" spans="1:22">
      <c r="A42" s="94" t="s">
        <v>126</v>
      </c>
      <c r="B42" s="95" t="s">
        <v>127</v>
      </c>
      <c r="C42" s="104" t="s">
        <v>6</v>
      </c>
      <c r="D42" s="104" t="s">
        <v>7</v>
      </c>
      <c r="E42" s="104" t="s">
        <v>8</v>
      </c>
      <c r="F42" s="104" t="s">
        <v>9</v>
      </c>
      <c r="G42" s="104" t="s">
        <v>86</v>
      </c>
      <c r="H42" s="104" t="s">
        <v>11</v>
      </c>
      <c r="I42" s="104" t="s">
        <v>12</v>
      </c>
      <c r="J42" s="104" t="s">
        <v>13</v>
      </c>
      <c r="K42" s="104" t="s">
        <v>14</v>
      </c>
      <c r="L42" s="104" t="s">
        <v>15</v>
      </c>
      <c r="M42" s="104" t="s">
        <v>16</v>
      </c>
      <c r="N42" s="104" t="s">
        <v>17</v>
      </c>
      <c r="O42" s="104" t="s">
        <v>18</v>
      </c>
      <c r="P42" s="104" t="s">
        <v>87</v>
      </c>
      <c r="Q42" s="104" t="s">
        <v>20</v>
      </c>
      <c r="R42" s="104" t="s">
        <v>21</v>
      </c>
      <c r="S42" s="104" t="s">
        <v>22</v>
      </c>
      <c r="T42" s="105" t="s">
        <v>23</v>
      </c>
    </row>
    <row r="43" spans="1:22">
      <c r="A43" s="98">
        <v>71160001</v>
      </c>
      <c r="B43" s="113" t="s">
        <v>128</v>
      </c>
      <c r="C43" s="89">
        <v>86136400000</v>
      </c>
      <c r="D43" s="100">
        <v>11830000000</v>
      </c>
      <c r="E43" s="100">
        <v>9282000000</v>
      </c>
      <c r="F43" s="100">
        <v>12945800000</v>
      </c>
      <c r="G43" s="100">
        <v>8429399999.999999</v>
      </c>
      <c r="H43" s="100">
        <v>2092999999.9999998</v>
      </c>
      <c r="I43" s="100">
        <v>1731800000</v>
      </c>
      <c r="J43" s="89">
        <v>5850600000</v>
      </c>
      <c r="K43" s="89">
        <v>1684200000</v>
      </c>
      <c r="L43" s="89">
        <v>1365000000</v>
      </c>
      <c r="M43" s="89">
        <v>979999999.99999988</v>
      </c>
      <c r="N43" s="89">
        <v>1547000000</v>
      </c>
      <c r="O43" s="89">
        <v>5642000000</v>
      </c>
      <c r="P43" s="89">
        <v>6006000000</v>
      </c>
      <c r="Q43" s="89">
        <v>4185999999.9999995</v>
      </c>
      <c r="R43" s="89">
        <v>3276000000</v>
      </c>
      <c r="S43" s="89">
        <v>2184000000</v>
      </c>
      <c r="T43" s="90">
        <f t="shared" ref="T43:T48" si="16">C43+D43+E43+F43+G43+H43+I43+J43+K43+L43+M43+N43+O43+P43+Q43+R43+S43</f>
        <v>165169200000</v>
      </c>
      <c r="U43" s="91" t="s">
        <v>129</v>
      </c>
    </row>
    <row r="44" spans="1:22" ht="42">
      <c r="A44" s="98">
        <f>A43+1</f>
        <v>71160002</v>
      </c>
      <c r="B44" s="113" t="s">
        <v>130</v>
      </c>
      <c r="C44" s="89">
        <v>18086600000</v>
      </c>
      <c r="D44" s="100">
        <v>2730000000</v>
      </c>
      <c r="E44" s="100">
        <v>2366000000</v>
      </c>
      <c r="F44" s="100">
        <v>2791600000</v>
      </c>
      <c r="G44" s="100">
        <v>1201200000</v>
      </c>
      <c r="H44" s="100">
        <v>390600000</v>
      </c>
      <c r="I44" s="100">
        <v>489999999.99999994</v>
      </c>
      <c r="J44" s="89">
        <v>1572200000</v>
      </c>
      <c r="K44" s="89">
        <v>273000000</v>
      </c>
      <c r="L44" s="89">
        <v>364000000</v>
      </c>
      <c r="M44" s="89">
        <v>224000000</v>
      </c>
      <c r="N44" s="89">
        <v>600600000</v>
      </c>
      <c r="O44" s="89">
        <v>1496600000</v>
      </c>
      <c r="P44" s="89">
        <v>910000000</v>
      </c>
      <c r="Q44" s="89">
        <v>1000999999.9999999</v>
      </c>
      <c r="R44" s="89">
        <v>910000000</v>
      </c>
      <c r="S44" s="89">
        <v>546000000</v>
      </c>
      <c r="T44" s="90">
        <f t="shared" si="16"/>
        <v>35953400000</v>
      </c>
    </row>
    <row r="45" spans="1:22">
      <c r="A45" s="98">
        <v>71160002</v>
      </c>
      <c r="B45" s="113" t="s">
        <v>131</v>
      </c>
      <c r="C45" s="89">
        <v>7000000000</v>
      </c>
      <c r="D45" s="100">
        <v>1400000000</v>
      </c>
      <c r="E45" s="100">
        <v>840000000</v>
      </c>
      <c r="F45" s="100">
        <v>1400000000</v>
      </c>
      <c r="G45" s="100">
        <v>840000000</v>
      </c>
      <c r="H45" s="100">
        <v>350000000</v>
      </c>
      <c r="I45" s="100">
        <v>280000000</v>
      </c>
      <c r="J45" s="89">
        <v>700000000</v>
      </c>
      <c r="K45" s="89">
        <v>280000000</v>
      </c>
      <c r="L45" s="89">
        <v>280000000</v>
      </c>
      <c r="M45" s="89">
        <v>140000000</v>
      </c>
      <c r="N45" s="89">
        <v>291200000</v>
      </c>
      <c r="O45" s="89">
        <v>600600000</v>
      </c>
      <c r="P45" s="89">
        <v>630000000</v>
      </c>
      <c r="Q45" s="89">
        <v>378000000</v>
      </c>
      <c r="R45" s="89">
        <v>489999999.99999994</v>
      </c>
      <c r="S45" s="89">
        <v>273000000</v>
      </c>
      <c r="T45" s="90">
        <f t="shared" si="16"/>
        <v>16172800000</v>
      </c>
    </row>
    <row r="46" spans="1:22">
      <c r="A46" s="98">
        <f>A45+1</f>
        <v>71160003</v>
      </c>
      <c r="B46" s="113" t="s">
        <v>132</v>
      </c>
      <c r="C46" s="89">
        <v>3500000000</v>
      </c>
      <c r="D46" s="100">
        <v>364000000</v>
      </c>
      <c r="E46" s="100">
        <v>910000000</v>
      </c>
      <c r="F46" s="100">
        <v>910000000</v>
      </c>
      <c r="G46" s="100">
        <v>473199999.99999994</v>
      </c>
      <c r="H46" s="100">
        <v>91000000</v>
      </c>
      <c r="I46" s="100">
        <v>182000000</v>
      </c>
      <c r="J46" s="89">
        <v>244999999.99999997</v>
      </c>
      <c r="K46" s="89">
        <v>36400000</v>
      </c>
      <c r="L46" s="89">
        <v>36400000</v>
      </c>
      <c r="M46" s="89">
        <v>42000000</v>
      </c>
      <c r="N46" s="89">
        <v>36400000</v>
      </c>
      <c r="O46" s="89">
        <v>336000000</v>
      </c>
      <c r="P46" s="89">
        <v>364000000</v>
      </c>
      <c r="Q46" s="89">
        <v>182000000</v>
      </c>
      <c r="R46" s="89">
        <v>54600000</v>
      </c>
      <c r="S46" s="89">
        <v>72800000</v>
      </c>
      <c r="T46" s="90">
        <f t="shared" si="16"/>
        <v>7835800000</v>
      </c>
    </row>
    <row r="47" spans="1:22" ht="42">
      <c r="A47" s="98">
        <f>A45+1</f>
        <v>71160003</v>
      </c>
      <c r="B47" s="113" t="s">
        <v>133</v>
      </c>
      <c r="C47" s="89">
        <v>3379600000</v>
      </c>
      <c r="D47" s="100">
        <v>546000000</v>
      </c>
      <c r="E47" s="100">
        <v>637000000</v>
      </c>
      <c r="F47" s="100">
        <v>712600000</v>
      </c>
      <c r="G47" s="100">
        <v>231000000</v>
      </c>
      <c r="H47" s="100">
        <v>91000000</v>
      </c>
      <c r="I47" s="100">
        <v>145600000</v>
      </c>
      <c r="J47" s="89">
        <v>618800000</v>
      </c>
      <c r="K47" s="89">
        <v>57400000</v>
      </c>
      <c r="L47" s="89">
        <v>113400000</v>
      </c>
      <c r="M47" s="89">
        <v>72800000</v>
      </c>
      <c r="N47" s="89">
        <v>72800000</v>
      </c>
      <c r="O47" s="89">
        <v>341600000</v>
      </c>
      <c r="P47" s="89">
        <v>182000000</v>
      </c>
      <c r="Q47" s="89">
        <v>364000000</v>
      </c>
      <c r="R47" s="89">
        <v>218400000</v>
      </c>
      <c r="S47" s="89">
        <v>109200000</v>
      </c>
      <c r="T47" s="90">
        <f t="shared" si="16"/>
        <v>7893200000</v>
      </c>
    </row>
    <row r="48" spans="1:22">
      <c r="A48" s="98">
        <f>A47+1</f>
        <v>71160004</v>
      </c>
      <c r="B48" s="113" t="s">
        <v>134</v>
      </c>
      <c r="C48" s="114">
        <v>700000000</v>
      </c>
      <c r="D48" s="100">
        <v>91000000</v>
      </c>
      <c r="E48" s="100">
        <v>91000000</v>
      </c>
      <c r="F48" s="100">
        <v>121799999.99999999</v>
      </c>
      <c r="G48" s="100">
        <v>72800000</v>
      </c>
      <c r="H48" s="100">
        <v>30799999.999999996</v>
      </c>
      <c r="I48" s="100">
        <v>36400000</v>
      </c>
      <c r="J48" s="89">
        <v>72800000</v>
      </c>
      <c r="K48" s="89">
        <v>18200000</v>
      </c>
      <c r="L48" s="89">
        <v>18200000</v>
      </c>
      <c r="M48" s="89">
        <v>26600000</v>
      </c>
      <c r="N48" s="89">
        <v>26600000</v>
      </c>
      <c r="O48" s="89">
        <v>72800000</v>
      </c>
      <c r="P48" s="89">
        <v>36400000</v>
      </c>
      <c r="Q48" s="89">
        <v>18200000</v>
      </c>
      <c r="R48" s="89">
        <v>36400000</v>
      </c>
      <c r="S48" s="89">
        <v>36400000</v>
      </c>
      <c r="T48" s="90">
        <f t="shared" si="16"/>
        <v>1506400000</v>
      </c>
    </row>
    <row r="49" spans="1:22">
      <c r="A49" s="98"/>
      <c r="B49" s="99" t="s">
        <v>23</v>
      </c>
      <c r="C49" s="89">
        <f>SUM(C43:C48)</f>
        <v>118802600000</v>
      </c>
      <c r="D49" s="100">
        <f>SUM(D43:D48)</f>
        <v>16961000000</v>
      </c>
      <c r="E49" s="100">
        <f>SUM(E43:E48)</f>
        <v>14126000000</v>
      </c>
      <c r="F49" s="100">
        <f>SUM(F43:F48)</f>
        <v>18881800000</v>
      </c>
      <c r="G49" s="100">
        <f t="shared" ref="G49:S49" si="17">SUM(G43:G48)</f>
        <v>11247600000</v>
      </c>
      <c r="H49" s="100">
        <f t="shared" si="17"/>
        <v>3046400000</v>
      </c>
      <c r="I49" s="112">
        <f t="shared" si="17"/>
        <v>2865800000</v>
      </c>
      <c r="J49" s="116">
        <f t="shared" si="17"/>
        <v>9059400000</v>
      </c>
      <c r="K49" s="116">
        <f t="shared" si="17"/>
        <v>2349200000</v>
      </c>
      <c r="L49" s="116">
        <f t="shared" si="17"/>
        <v>2177000000</v>
      </c>
      <c r="M49" s="116">
        <f t="shared" si="17"/>
        <v>1485400000</v>
      </c>
      <c r="N49" s="116">
        <f t="shared" si="17"/>
        <v>2574600000</v>
      </c>
      <c r="O49" s="116">
        <f t="shared" si="17"/>
        <v>8489600000</v>
      </c>
      <c r="P49" s="116">
        <f>SUM(P43:P48)</f>
        <v>8128400000</v>
      </c>
      <c r="Q49" s="116">
        <f t="shared" si="17"/>
        <v>6129199999.999999</v>
      </c>
      <c r="R49" s="116">
        <f t="shared" si="17"/>
        <v>4985400000</v>
      </c>
      <c r="S49" s="116">
        <f t="shared" si="17"/>
        <v>3221400000</v>
      </c>
      <c r="T49" s="117">
        <f>SUM(T43:T48)</f>
        <v>234530800000</v>
      </c>
      <c r="V49" s="92"/>
    </row>
    <row r="50" spans="1:22">
      <c r="A50" s="98"/>
      <c r="B50" s="99" t="s">
        <v>135</v>
      </c>
      <c r="C50" s="89">
        <f t="shared" ref="C50:S50" si="18">C9+C13+C30+C41+C49</f>
        <v>159493400000</v>
      </c>
      <c r="D50" s="89">
        <f t="shared" si="18"/>
        <v>20091500000</v>
      </c>
      <c r="E50" s="89">
        <f t="shared" si="18"/>
        <v>18921500000</v>
      </c>
      <c r="F50" s="89">
        <f t="shared" si="18"/>
        <v>22729300000</v>
      </c>
      <c r="G50" s="89">
        <f t="shared" si="18"/>
        <v>14024140000</v>
      </c>
      <c r="H50" s="89">
        <f t="shared" si="18"/>
        <v>5262600000</v>
      </c>
      <c r="I50" s="89">
        <f t="shared" si="18"/>
        <v>4068100000</v>
      </c>
      <c r="J50" s="89">
        <f t="shared" si="18"/>
        <v>11449400000</v>
      </c>
      <c r="K50" s="89">
        <f t="shared" si="18"/>
        <v>3254200000</v>
      </c>
      <c r="L50" s="89">
        <f t="shared" si="18"/>
        <v>3261000000</v>
      </c>
      <c r="M50" s="89">
        <f t="shared" si="18"/>
        <v>2599400000</v>
      </c>
      <c r="N50" s="89">
        <f t="shared" si="18"/>
        <v>3619800000</v>
      </c>
      <c r="O50" s="89">
        <f t="shared" si="18"/>
        <v>10583100000</v>
      </c>
      <c r="P50" s="89">
        <f t="shared" si="18"/>
        <v>10511200000</v>
      </c>
      <c r="Q50" s="89">
        <f t="shared" si="18"/>
        <v>7167499999.999999</v>
      </c>
      <c r="R50" s="89">
        <f t="shared" si="18"/>
        <v>6150800000</v>
      </c>
      <c r="S50" s="89">
        <f t="shared" si="18"/>
        <v>4060600000</v>
      </c>
      <c r="T50" s="89">
        <f>T9+T13+T30+T41+T49</f>
        <v>307247540000</v>
      </c>
      <c r="V50" s="92"/>
    </row>
    <row r="51" spans="1:22" ht="21.75" thickBot="1">
      <c r="A51" s="108">
        <v>71200000</v>
      </c>
      <c r="B51" s="118" t="s">
        <v>136</v>
      </c>
      <c r="C51" s="176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8"/>
    </row>
    <row r="52" spans="1:22">
      <c r="A52" s="119" t="s">
        <v>137</v>
      </c>
      <c r="B52" s="120" t="s">
        <v>138</v>
      </c>
      <c r="C52" s="121" t="s">
        <v>6</v>
      </c>
      <c r="D52" s="121" t="s">
        <v>7</v>
      </c>
      <c r="E52" s="121" t="s">
        <v>8</v>
      </c>
      <c r="F52" s="121" t="s">
        <v>9</v>
      </c>
      <c r="G52" s="121" t="s">
        <v>86</v>
      </c>
      <c r="H52" s="121" t="s">
        <v>11</v>
      </c>
      <c r="I52" s="121" t="s">
        <v>12</v>
      </c>
      <c r="J52" s="121" t="s">
        <v>13</v>
      </c>
      <c r="K52" s="121" t="s">
        <v>14</v>
      </c>
      <c r="L52" s="121" t="s">
        <v>15</v>
      </c>
      <c r="M52" s="121" t="s">
        <v>16</v>
      </c>
      <c r="N52" s="121" t="s">
        <v>17</v>
      </c>
      <c r="O52" s="121" t="s">
        <v>18</v>
      </c>
      <c r="P52" s="121" t="s">
        <v>87</v>
      </c>
      <c r="Q52" s="121" t="s">
        <v>20</v>
      </c>
      <c r="R52" s="121" t="s">
        <v>21</v>
      </c>
      <c r="S52" s="121" t="s">
        <v>22</v>
      </c>
      <c r="T52" s="122" t="s">
        <v>23</v>
      </c>
    </row>
    <row r="53" spans="1:22">
      <c r="A53" s="98">
        <v>71210001</v>
      </c>
      <c r="B53" s="93" t="s">
        <v>139</v>
      </c>
      <c r="C53" s="89">
        <v>500000000</v>
      </c>
      <c r="D53" s="100">
        <v>1</v>
      </c>
      <c r="E53" s="100">
        <v>1</v>
      </c>
      <c r="F53" s="100">
        <v>1</v>
      </c>
      <c r="G53" s="100">
        <v>1</v>
      </c>
      <c r="H53" s="100">
        <v>1</v>
      </c>
      <c r="I53" s="100">
        <v>1</v>
      </c>
      <c r="J53" s="100">
        <v>1</v>
      </c>
      <c r="K53" s="100">
        <v>1</v>
      </c>
      <c r="L53" s="100">
        <v>1</v>
      </c>
      <c r="M53" s="100">
        <v>1</v>
      </c>
      <c r="N53" s="100">
        <v>1</v>
      </c>
      <c r="O53" s="100">
        <v>1</v>
      </c>
      <c r="P53" s="100">
        <v>1</v>
      </c>
      <c r="Q53" s="100">
        <v>1</v>
      </c>
      <c r="R53" s="100">
        <v>1</v>
      </c>
      <c r="S53" s="100">
        <v>1</v>
      </c>
      <c r="T53" s="90">
        <f t="shared" ref="T53:T58" si="19">C53+D53+E53+F53+G53+H53+I53+J53+K53+L53+M53+N53+O53+P53+Q53+R53+S53</f>
        <v>500000016</v>
      </c>
    </row>
    <row r="54" spans="1:22">
      <c r="A54" s="98">
        <v>71210002</v>
      </c>
      <c r="B54" s="93" t="s">
        <v>140</v>
      </c>
      <c r="C54" s="89">
        <v>1500000000</v>
      </c>
      <c r="D54" s="100">
        <v>1</v>
      </c>
      <c r="E54" s="100">
        <v>1</v>
      </c>
      <c r="F54" s="100">
        <v>1</v>
      </c>
      <c r="G54" s="100">
        <v>1</v>
      </c>
      <c r="H54" s="100">
        <v>1</v>
      </c>
      <c r="I54" s="100">
        <v>1</v>
      </c>
      <c r="J54" s="100">
        <v>1</v>
      </c>
      <c r="K54" s="100">
        <v>1</v>
      </c>
      <c r="L54" s="100">
        <v>1</v>
      </c>
      <c r="M54" s="100">
        <v>1</v>
      </c>
      <c r="N54" s="100">
        <v>1</v>
      </c>
      <c r="O54" s="100">
        <v>1</v>
      </c>
      <c r="P54" s="100">
        <v>1</v>
      </c>
      <c r="Q54" s="100">
        <v>1</v>
      </c>
      <c r="R54" s="100">
        <v>1</v>
      </c>
      <c r="S54" s="100">
        <v>1</v>
      </c>
      <c r="T54" s="90">
        <f t="shared" si="19"/>
        <v>1500000016</v>
      </c>
    </row>
    <row r="55" spans="1:22" ht="42">
      <c r="A55" s="98">
        <v>71210003</v>
      </c>
      <c r="B55" s="113" t="s">
        <v>141</v>
      </c>
      <c r="C55" s="89">
        <v>42000000</v>
      </c>
      <c r="D55" s="100"/>
      <c r="E55" s="100">
        <v>0</v>
      </c>
      <c r="F55" s="100">
        <v>50000000</v>
      </c>
      <c r="G55" s="100"/>
      <c r="H55" s="100"/>
      <c r="I55" s="100"/>
      <c r="J55" s="100"/>
      <c r="K55" s="100"/>
      <c r="L55" s="100"/>
      <c r="M55" s="100"/>
      <c r="N55" s="100"/>
      <c r="O55" s="100">
        <v>0</v>
      </c>
      <c r="P55" s="100">
        <v>0</v>
      </c>
      <c r="Q55" s="100"/>
      <c r="R55" s="100"/>
      <c r="S55" s="100"/>
      <c r="T55" s="90">
        <f t="shared" si="19"/>
        <v>92000000</v>
      </c>
    </row>
    <row r="56" spans="1:22">
      <c r="A56" s="87">
        <v>71210004</v>
      </c>
      <c r="B56" s="93" t="s">
        <v>142</v>
      </c>
      <c r="C56" s="89">
        <v>700000000</v>
      </c>
      <c r="D56" s="100">
        <v>300000000</v>
      </c>
      <c r="E56" s="100"/>
      <c r="F56" s="100"/>
      <c r="G56" s="89">
        <v>50000000</v>
      </c>
      <c r="H56" s="100"/>
      <c r="I56" s="100"/>
      <c r="J56" s="100"/>
      <c r="K56" s="100"/>
      <c r="L56" s="100"/>
      <c r="M56" s="100"/>
      <c r="N56" s="100"/>
      <c r="O56" s="100">
        <v>0</v>
      </c>
      <c r="P56" s="100">
        <v>20000000</v>
      </c>
      <c r="Q56" s="100"/>
      <c r="R56" s="100"/>
      <c r="S56" s="100"/>
      <c r="T56" s="90">
        <f t="shared" si="19"/>
        <v>1070000000</v>
      </c>
    </row>
    <row r="57" spans="1:22" ht="42">
      <c r="A57" s="98">
        <v>71210005</v>
      </c>
      <c r="B57" s="113" t="s">
        <v>143</v>
      </c>
      <c r="C57" s="89">
        <v>2500000000</v>
      </c>
      <c r="D57" s="100">
        <v>200000000</v>
      </c>
      <c r="E57" s="100">
        <v>200000000</v>
      </c>
      <c r="F57" s="100">
        <v>200000000</v>
      </c>
      <c r="G57" s="89">
        <v>150000000</v>
      </c>
      <c r="H57" s="89">
        <v>150000000</v>
      </c>
      <c r="I57" s="100">
        <v>1</v>
      </c>
      <c r="J57" s="100">
        <v>150000000</v>
      </c>
      <c r="K57" s="100">
        <v>1</v>
      </c>
      <c r="L57" s="100">
        <v>1</v>
      </c>
      <c r="M57" s="100">
        <v>1</v>
      </c>
      <c r="N57" s="100">
        <v>1</v>
      </c>
      <c r="O57" s="100">
        <v>1</v>
      </c>
      <c r="P57" s="100">
        <v>100000000</v>
      </c>
      <c r="Q57" s="100">
        <v>1</v>
      </c>
      <c r="R57" s="100">
        <v>1</v>
      </c>
      <c r="S57" s="100">
        <v>1</v>
      </c>
      <c r="T57" s="90">
        <f t="shared" si="19"/>
        <v>3650000009</v>
      </c>
    </row>
    <row r="58" spans="1:22">
      <c r="A58" s="87">
        <v>71210006</v>
      </c>
      <c r="B58" s="93" t="s">
        <v>144</v>
      </c>
      <c r="C58" s="89">
        <v>2400000000</v>
      </c>
      <c r="D58" s="89">
        <v>1120000000</v>
      </c>
      <c r="E58" s="89">
        <v>1400000000</v>
      </c>
      <c r="F58" s="89">
        <v>1120000000</v>
      </c>
      <c r="G58" s="89">
        <v>1120000000</v>
      </c>
      <c r="H58" s="89">
        <v>1</v>
      </c>
      <c r="I58" s="89">
        <v>1</v>
      </c>
      <c r="J58" s="89">
        <v>1</v>
      </c>
      <c r="K58" s="89">
        <v>1</v>
      </c>
      <c r="L58" s="89">
        <v>1</v>
      </c>
      <c r="M58" s="89">
        <v>1</v>
      </c>
      <c r="N58" s="89">
        <v>1</v>
      </c>
      <c r="O58" s="89">
        <v>1</v>
      </c>
      <c r="P58" s="89">
        <v>1</v>
      </c>
      <c r="Q58" s="89">
        <v>1</v>
      </c>
      <c r="R58" s="89">
        <v>1</v>
      </c>
      <c r="S58" s="89">
        <v>1</v>
      </c>
      <c r="T58" s="90">
        <f t="shared" si="19"/>
        <v>7160000012</v>
      </c>
    </row>
    <row r="59" spans="1:22">
      <c r="A59" s="98"/>
      <c r="B59" s="99" t="s">
        <v>23</v>
      </c>
      <c r="C59" s="89">
        <f>SUM(C53:C58)</f>
        <v>7642000000</v>
      </c>
      <c r="D59" s="100">
        <f t="shared" ref="D59:S59" si="20">SUM(D53:D58)</f>
        <v>1620000002</v>
      </c>
      <c r="E59" s="100">
        <f t="shared" si="20"/>
        <v>1600000002</v>
      </c>
      <c r="F59" s="100">
        <f>SUM(F53:F58)</f>
        <v>1370000002</v>
      </c>
      <c r="G59" s="100">
        <f t="shared" si="20"/>
        <v>1320000002</v>
      </c>
      <c r="H59" s="100">
        <f t="shared" si="20"/>
        <v>150000003</v>
      </c>
      <c r="I59" s="100">
        <f t="shared" si="20"/>
        <v>4</v>
      </c>
      <c r="J59" s="100">
        <f t="shared" si="20"/>
        <v>150000003</v>
      </c>
      <c r="K59" s="100">
        <f t="shared" si="20"/>
        <v>4</v>
      </c>
      <c r="L59" s="100">
        <f t="shared" si="20"/>
        <v>4</v>
      </c>
      <c r="M59" s="100">
        <f t="shared" si="20"/>
        <v>4</v>
      </c>
      <c r="N59" s="100">
        <f t="shared" si="20"/>
        <v>4</v>
      </c>
      <c r="O59" s="100">
        <f t="shared" si="20"/>
        <v>4</v>
      </c>
      <c r="P59" s="100">
        <f t="shared" si="20"/>
        <v>120000003</v>
      </c>
      <c r="Q59" s="100">
        <f t="shared" si="20"/>
        <v>4</v>
      </c>
      <c r="R59" s="100">
        <f t="shared" si="20"/>
        <v>4</v>
      </c>
      <c r="S59" s="100">
        <f t="shared" si="20"/>
        <v>4</v>
      </c>
      <c r="T59" s="101">
        <f>SUM(T53:T58)</f>
        <v>13972000053</v>
      </c>
    </row>
    <row r="60" spans="1:22">
      <c r="A60" s="94" t="s">
        <v>145</v>
      </c>
      <c r="B60" s="102" t="s">
        <v>146</v>
      </c>
      <c r="C60" s="104" t="s">
        <v>6</v>
      </c>
      <c r="D60" s="104" t="s">
        <v>7</v>
      </c>
      <c r="E60" s="104" t="s">
        <v>8</v>
      </c>
      <c r="F60" s="104" t="s">
        <v>9</v>
      </c>
      <c r="G60" s="104" t="s">
        <v>86</v>
      </c>
      <c r="H60" s="104" t="s">
        <v>11</v>
      </c>
      <c r="I60" s="104" t="s">
        <v>12</v>
      </c>
      <c r="J60" s="104" t="s">
        <v>13</v>
      </c>
      <c r="K60" s="104" t="s">
        <v>14</v>
      </c>
      <c r="L60" s="104" t="s">
        <v>15</v>
      </c>
      <c r="M60" s="104" t="s">
        <v>16</v>
      </c>
      <c r="N60" s="104" t="s">
        <v>17</v>
      </c>
      <c r="O60" s="104" t="s">
        <v>18</v>
      </c>
      <c r="P60" s="104" t="s">
        <v>87</v>
      </c>
      <c r="Q60" s="104" t="s">
        <v>20</v>
      </c>
      <c r="R60" s="104" t="s">
        <v>21</v>
      </c>
      <c r="S60" s="104" t="s">
        <v>22</v>
      </c>
      <c r="T60" s="105" t="s">
        <v>23</v>
      </c>
    </row>
    <row r="61" spans="1:22">
      <c r="A61" s="98">
        <v>71220001</v>
      </c>
      <c r="B61" s="99" t="s">
        <v>147</v>
      </c>
      <c r="C61" s="89">
        <v>140000000</v>
      </c>
      <c r="D61" s="100"/>
      <c r="E61" s="100">
        <v>500000000</v>
      </c>
      <c r="F61" s="100">
        <v>100000000</v>
      </c>
      <c r="G61" s="100"/>
      <c r="H61" s="100"/>
      <c r="I61" s="100"/>
      <c r="J61" s="100">
        <v>200000000</v>
      </c>
      <c r="K61" s="100"/>
      <c r="L61" s="100"/>
      <c r="M61" s="100"/>
      <c r="N61" s="100"/>
      <c r="O61" s="100">
        <v>30000000</v>
      </c>
      <c r="P61" s="100"/>
      <c r="Q61" s="100"/>
      <c r="R61" s="100"/>
      <c r="S61" s="100">
        <v>100000000</v>
      </c>
      <c r="T61" s="90">
        <f t="shared" ref="T61:T63" si="21">C61+D61+E61+F61+G61+H61+I61+J61+K61+L61+M61+N61+O61+P61+Q61+R61+S61</f>
        <v>1070000000</v>
      </c>
    </row>
    <row r="62" spans="1:22">
      <c r="A62" s="98">
        <v>71220001</v>
      </c>
      <c r="B62" s="99" t="s">
        <v>148</v>
      </c>
      <c r="C62" s="89">
        <v>140000000</v>
      </c>
      <c r="D62" s="100"/>
      <c r="E62" s="100">
        <v>0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90">
        <f t="shared" si="21"/>
        <v>140000000</v>
      </c>
    </row>
    <row r="63" spans="1:22">
      <c r="A63" s="98">
        <v>71220001</v>
      </c>
      <c r="B63" s="99" t="s">
        <v>149</v>
      </c>
      <c r="C63" s="89">
        <v>140000000</v>
      </c>
      <c r="D63" s="100"/>
      <c r="E63" s="100">
        <v>500000000</v>
      </c>
      <c r="F63" s="100">
        <v>0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90">
        <f t="shared" si="21"/>
        <v>640000000</v>
      </c>
    </row>
    <row r="64" spans="1:22">
      <c r="A64" s="98"/>
      <c r="B64" s="99" t="s">
        <v>23</v>
      </c>
      <c r="C64" s="89">
        <f>SUM(C61:C63)</f>
        <v>420000000</v>
      </c>
      <c r="D64" s="100">
        <f t="shared" ref="D64:S64" si="22">SUM(D61:D63)</f>
        <v>0</v>
      </c>
      <c r="E64" s="100">
        <f t="shared" si="22"/>
        <v>1000000000</v>
      </c>
      <c r="F64" s="100">
        <f t="shared" si="22"/>
        <v>100000000</v>
      </c>
      <c r="G64" s="100">
        <f t="shared" si="22"/>
        <v>0</v>
      </c>
      <c r="H64" s="100">
        <f t="shared" si="22"/>
        <v>0</v>
      </c>
      <c r="I64" s="100">
        <f t="shared" si="22"/>
        <v>0</v>
      </c>
      <c r="J64" s="100">
        <f t="shared" si="22"/>
        <v>200000000</v>
      </c>
      <c r="K64" s="100">
        <f t="shared" si="22"/>
        <v>0</v>
      </c>
      <c r="L64" s="100">
        <f t="shared" si="22"/>
        <v>0</v>
      </c>
      <c r="M64" s="100">
        <f t="shared" si="22"/>
        <v>0</v>
      </c>
      <c r="N64" s="100">
        <f t="shared" si="22"/>
        <v>0</v>
      </c>
      <c r="O64" s="100">
        <f t="shared" si="22"/>
        <v>30000000</v>
      </c>
      <c r="P64" s="100">
        <f t="shared" si="22"/>
        <v>0</v>
      </c>
      <c r="Q64" s="100">
        <f t="shared" si="22"/>
        <v>0</v>
      </c>
      <c r="R64" s="100">
        <f t="shared" si="22"/>
        <v>0</v>
      </c>
      <c r="S64" s="100">
        <f t="shared" si="22"/>
        <v>100000000</v>
      </c>
      <c r="T64" s="101">
        <f>SUM(T61:T63)</f>
        <v>1850000000</v>
      </c>
    </row>
    <row r="65" spans="1:20">
      <c r="A65" s="94" t="s">
        <v>150</v>
      </c>
      <c r="B65" s="95" t="s">
        <v>151</v>
      </c>
      <c r="C65" s="104" t="s">
        <v>6</v>
      </c>
      <c r="D65" s="104" t="s">
        <v>7</v>
      </c>
      <c r="E65" s="104" t="s">
        <v>8</v>
      </c>
      <c r="F65" s="104" t="s">
        <v>9</v>
      </c>
      <c r="G65" s="104" t="s">
        <v>86</v>
      </c>
      <c r="H65" s="104" t="s">
        <v>11</v>
      </c>
      <c r="I65" s="104" t="s">
        <v>12</v>
      </c>
      <c r="J65" s="104" t="s">
        <v>13</v>
      </c>
      <c r="K65" s="104" t="s">
        <v>14</v>
      </c>
      <c r="L65" s="104" t="s">
        <v>15</v>
      </c>
      <c r="M65" s="104" t="s">
        <v>16</v>
      </c>
      <c r="N65" s="104" t="s">
        <v>17</v>
      </c>
      <c r="O65" s="104" t="s">
        <v>18</v>
      </c>
      <c r="P65" s="104" t="s">
        <v>87</v>
      </c>
      <c r="Q65" s="104" t="s">
        <v>20</v>
      </c>
      <c r="R65" s="104" t="s">
        <v>21</v>
      </c>
      <c r="S65" s="104" t="s">
        <v>22</v>
      </c>
      <c r="T65" s="105" t="s">
        <v>23</v>
      </c>
    </row>
    <row r="66" spans="1:20">
      <c r="A66" s="98">
        <v>71230001</v>
      </c>
      <c r="B66" s="113" t="s">
        <v>152</v>
      </c>
      <c r="C66" s="123">
        <v>840000000</v>
      </c>
      <c r="D66" s="100">
        <v>500000000</v>
      </c>
      <c r="E66" s="100">
        <v>500000000</v>
      </c>
      <c r="F66" s="100">
        <v>150000000</v>
      </c>
      <c r="G66" s="100"/>
      <c r="H66" s="100">
        <v>0</v>
      </c>
      <c r="I66" s="100"/>
      <c r="J66" s="100">
        <v>250000000</v>
      </c>
      <c r="K66" s="100"/>
      <c r="L66" s="100"/>
      <c r="M66" s="100"/>
      <c r="N66" s="100"/>
      <c r="O66" s="100">
        <v>20000000</v>
      </c>
      <c r="P66" s="100"/>
      <c r="Q66" s="100"/>
      <c r="R66" s="100">
        <v>0</v>
      </c>
      <c r="S66" s="100"/>
      <c r="T66" s="90">
        <f t="shared" ref="T66:T90" si="23">C66+D66+E66+F66+G66+H66+I66+J66+K66+L66+M66+N66+O66+P66+Q66+R66+S66</f>
        <v>2260000000</v>
      </c>
    </row>
    <row r="67" spans="1:20">
      <c r="A67" s="98">
        <f>A66+1</f>
        <v>71230002</v>
      </c>
      <c r="B67" s="113" t="s">
        <v>153</v>
      </c>
      <c r="C67" s="123">
        <v>1000000000</v>
      </c>
      <c r="D67" s="100">
        <v>0</v>
      </c>
      <c r="E67" s="100">
        <v>0</v>
      </c>
      <c r="F67" s="100">
        <v>0</v>
      </c>
      <c r="G67" s="100"/>
      <c r="H67" s="100">
        <v>0</v>
      </c>
      <c r="I67" s="112"/>
      <c r="J67" s="112">
        <v>0</v>
      </c>
      <c r="K67" s="112"/>
      <c r="L67" s="112"/>
      <c r="M67" s="112"/>
      <c r="N67" s="112"/>
      <c r="O67" s="112">
        <v>0</v>
      </c>
      <c r="P67" s="112"/>
      <c r="Q67" s="112"/>
      <c r="R67" s="112">
        <v>0</v>
      </c>
      <c r="S67" s="112"/>
      <c r="T67" s="90">
        <f t="shared" si="23"/>
        <v>1000000000</v>
      </c>
    </row>
    <row r="68" spans="1:20">
      <c r="A68" s="98">
        <f t="shared" ref="A68:A90" si="24">A67+1</f>
        <v>71230003</v>
      </c>
      <c r="B68" s="113" t="s">
        <v>154</v>
      </c>
      <c r="C68" s="123">
        <v>420000000</v>
      </c>
      <c r="D68" s="100">
        <v>0</v>
      </c>
      <c r="E68" s="100">
        <v>0</v>
      </c>
      <c r="F68" s="100">
        <v>0</v>
      </c>
      <c r="G68" s="100"/>
      <c r="H68" s="100">
        <v>0</v>
      </c>
      <c r="I68" s="112"/>
      <c r="J68" s="112">
        <v>0</v>
      </c>
      <c r="K68" s="112"/>
      <c r="L68" s="112"/>
      <c r="M68" s="112"/>
      <c r="N68" s="112"/>
      <c r="O68" s="112">
        <v>0</v>
      </c>
      <c r="P68" s="112"/>
      <c r="Q68" s="112"/>
      <c r="R68" s="112"/>
      <c r="S68" s="112"/>
      <c r="T68" s="90">
        <f t="shared" si="23"/>
        <v>420000000</v>
      </c>
    </row>
    <row r="69" spans="1:20" ht="42">
      <c r="A69" s="98">
        <f t="shared" si="24"/>
        <v>71230004</v>
      </c>
      <c r="B69" s="113" t="s">
        <v>155</v>
      </c>
      <c r="C69" s="123">
        <v>200000000</v>
      </c>
      <c r="D69" s="100">
        <v>100000000</v>
      </c>
      <c r="E69" s="100">
        <v>500000000</v>
      </c>
      <c r="F69" s="100">
        <v>100000000</v>
      </c>
      <c r="G69" s="100">
        <v>100000000</v>
      </c>
      <c r="H69" s="100">
        <v>0</v>
      </c>
      <c r="I69" s="112"/>
      <c r="J69" s="112">
        <v>500000000</v>
      </c>
      <c r="K69" s="112"/>
      <c r="L69" s="112"/>
      <c r="M69" s="112"/>
      <c r="N69" s="112"/>
      <c r="O69" s="112">
        <v>0</v>
      </c>
      <c r="P69" s="112"/>
      <c r="Q69" s="112"/>
      <c r="R69" s="112"/>
      <c r="S69" s="112"/>
      <c r="T69" s="90">
        <f t="shared" si="23"/>
        <v>1500000000</v>
      </c>
    </row>
    <row r="70" spans="1:20">
      <c r="A70" s="98">
        <f t="shared" si="24"/>
        <v>71230005</v>
      </c>
      <c r="B70" s="113" t="s">
        <v>156</v>
      </c>
      <c r="C70" s="123">
        <v>2000000000</v>
      </c>
      <c r="D70" s="100">
        <v>0</v>
      </c>
      <c r="E70" s="100">
        <v>0</v>
      </c>
      <c r="F70" s="100">
        <v>0</v>
      </c>
      <c r="G70" s="100"/>
      <c r="H70" s="100">
        <v>0</v>
      </c>
      <c r="I70" s="112"/>
      <c r="J70" s="112">
        <v>0</v>
      </c>
      <c r="K70" s="112"/>
      <c r="L70" s="112"/>
      <c r="M70" s="112"/>
      <c r="N70" s="112"/>
      <c r="O70" s="112">
        <v>0</v>
      </c>
      <c r="P70" s="112"/>
      <c r="Q70" s="112"/>
      <c r="R70" s="112"/>
      <c r="S70" s="112"/>
      <c r="T70" s="90">
        <f t="shared" si="23"/>
        <v>2000000000</v>
      </c>
    </row>
    <row r="71" spans="1:20">
      <c r="A71" s="98">
        <f t="shared" si="24"/>
        <v>71230006</v>
      </c>
      <c r="B71" s="113" t="s">
        <v>157</v>
      </c>
      <c r="C71" s="123">
        <v>4000000000</v>
      </c>
      <c r="D71" s="100">
        <v>400000000</v>
      </c>
      <c r="E71" s="100">
        <v>1000000000</v>
      </c>
      <c r="F71" s="100">
        <v>400000000</v>
      </c>
      <c r="G71" s="100">
        <v>169560000</v>
      </c>
      <c r="H71" s="100">
        <v>63000000</v>
      </c>
      <c r="I71" s="112">
        <v>45000000</v>
      </c>
      <c r="J71" s="112">
        <v>350000000</v>
      </c>
      <c r="K71" s="112">
        <v>60000000</v>
      </c>
      <c r="L71" s="112">
        <v>40000000</v>
      </c>
      <c r="M71" s="112">
        <v>40000000</v>
      </c>
      <c r="N71" s="112">
        <v>45000000</v>
      </c>
      <c r="O71" s="112">
        <v>300000000</v>
      </c>
      <c r="P71" s="112">
        <v>80000000</v>
      </c>
      <c r="Q71" s="112">
        <v>120000000</v>
      </c>
      <c r="R71" s="112"/>
      <c r="S71" s="112">
        <v>23000000</v>
      </c>
      <c r="T71" s="90">
        <f t="shared" si="23"/>
        <v>7135560000</v>
      </c>
    </row>
    <row r="72" spans="1:20">
      <c r="A72" s="98">
        <f t="shared" si="24"/>
        <v>71230007</v>
      </c>
      <c r="B72" s="113" t="s">
        <v>158</v>
      </c>
      <c r="C72" s="123">
        <v>1400000000</v>
      </c>
      <c r="D72" s="100">
        <v>100000000</v>
      </c>
      <c r="E72" s="100">
        <v>450000000</v>
      </c>
      <c r="F72" s="100">
        <v>300000000</v>
      </c>
      <c r="G72" s="100">
        <v>120000000</v>
      </c>
      <c r="H72" s="100">
        <v>84000000</v>
      </c>
      <c r="I72" s="112">
        <v>30000000</v>
      </c>
      <c r="J72" s="112">
        <v>350000000</v>
      </c>
      <c r="K72" s="112">
        <v>19000000</v>
      </c>
      <c r="L72" s="112">
        <v>30000000</v>
      </c>
      <c r="M72" s="112">
        <v>50000000</v>
      </c>
      <c r="N72" s="112">
        <v>35000000</v>
      </c>
      <c r="O72" s="112">
        <v>80000000</v>
      </c>
      <c r="P72" s="112">
        <v>60000000</v>
      </c>
      <c r="Q72" s="112">
        <v>30000000</v>
      </c>
      <c r="R72" s="112">
        <v>50000000</v>
      </c>
      <c r="S72" s="112">
        <v>40000000</v>
      </c>
      <c r="T72" s="90">
        <f t="shared" si="23"/>
        <v>3228000000</v>
      </c>
    </row>
    <row r="73" spans="1:20" ht="42">
      <c r="A73" s="98">
        <f t="shared" si="24"/>
        <v>71230008</v>
      </c>
      <c r="B73" s="113" t="s">
        <v>159</v>
      </c>
      <c r="C73" s="123">
        <v>1680000000</v>
      </c>
      <c r="D73" s="100">
        <v>100000000</v>
      </c>
      <c r="E73" s="100">
        <v>150000000</v>
      </c>
      <c r="F73" s="100">
        <v>200000000</v>
      </c>
      <c r="G73" s="100">
        <v>200000000</v>
      </c>
      <c r="H73" s="100">
        <v>84000000</v>
      </c>
      <c r="I73" s="112">
        <v>30000000</v>
      </c>
      <c r="J73" s="112">
        <v>150000000</v>
      </c>
      <c r="K73" s="112">
        <v>21000000</v>
      </c>
      <c r="L73" s="112">
        <v>50000000</v>
      </c>
      <c r="M73" s="112">
        <v>50000000</v>
      </c>
      <c r="N73" s="112">
        <v>60000000</v>
      </c>
      <c r="O73" s="112">
        <v>50000000</v>
      </c>
      <c r="P73" s="112">
        <v>100000000</v>
      </c>
      <c r="Q73" s="112">
        <v>70000000</v>
      </c>
      <c r="R73" s="112">
        <v>63500000</v>
      </c>
      <c r="S73" s="112">
        <v>60000000</v>
      </c>
      <c r="T73" s="90">
        <f t="shared" si="23"/>
        <v>3118500000</v>
      </c>
    </row>
    <row r="74" spans="1:20">
      <c r="A74" s="98">
        <f t="shared" si="24"/>
        <v>71230009</v>
      </c>
      <c r="B74" s="113" t="s">
        <v>160</v>
      </c>
      <c r="C74" s="123">
        <v>420000000</v>
      </c>
      <c r="D74" s="100"/>
      <c r="E74" s="100">
        <v>0</v>
      </c>
      <c r="F74" s="100">
        <v>70000000</v>
      </c>
      <c r="G74" s="100">
        <v>30000000</v>
      </c>
      <c r="H74" s="100">
        <v>10000000</v>
      </c>
      <c r="I74" s="112">
        <v>2000000</v>
      </c>
      <c r="J74" s="112">
        <v>50000000</v>
      </c>
      <c r="K74" s="112">
        <v>3000000</v>
      </c>
      <c r="L74" s="112">
        <v>20000000</v>
      </c>
      <c r="M74" s="112">
        <v>70000000</v>
      </c>
      <c r="N74" s="112">
        <v>5000000</v>
      </c>
      <c r="O74" s="112">
        <v>15000000</v>
      </c>
      <c r="P74" s="112">
        <v>40000000</v>
      </c>
      <c r="Q74" s="112">
        <v>10000000</v>
      </c>
      <c r="R74" s="112">
        <v>11305000</v>
      </c>
      <c r="S74" s="112">
        <v>0</v>
      </c>
      <c r="T74" s="90">
        <f t="shared" si="23"/>
        <v>756305000</v>
      </c>
    </row>
    <row r="75" spans="1:20" ht="42">
      <c r="A75" s="98">
        <f t="shared" si="24"/>
        <v>71230010</v>
      </c>
      <c r="B75" s="113" t="s">
        <v>161</v>
      </c>
      <c r="C75" s="123">
        <v>100000000</v>
      </c>
      <c r="D75" s="100"/>
      <c r="E75" s="100">
        <v>50000000</v>
      </c>
      <c r="F75" s="100">
        <v>50000000</v>
      </c>
      <c r="G75" s="100"/>
      <c r="H75" s="100">
        <v>21000000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20000000</v>
      </c>
      <c r="O75" s="112">
        <v>0</v>
      </c>
      <c r="P75" s="112">
        <v>30000000</v>
      </c>
      <c r="Q75" s="112">
        <v>5000000</v>
      </c>
      <c r="R75" s="112">
        <v>20000000</v>
      </c>
      <c r="S75" s="112">
        <v>0</v>
      </c>
      <c r="T75" s="90">
        <f t="shared" si="23"/>
        <v>296000000</v>
      </c>
    </row>
    <row r="76" spans="1:20">
      <c r="A76" s="98">
        <f t="shared" si="24"/>
        <v>71230011</v>
      </c>
      <c r="B76" s="113" t="s">
        <v>162</v>
      </c>
      <c r="C76" s="123">
        <v>700000000</v>
      </c>
      <c r="D76" s="100">
        <v>100000000</v>
      </c>
      <c r="E76" s="100">
        <v>200000000</v>
      </c>
      <c r="F76" s="100">
        <v>400000000</v>
      </c>
      <c r="G76" s="100">
        <v>60000000</v>
      </c>
      <c r="H76" s="100">
        <v>42000000</v>
      </c>
      <c r="I76" s="112">
        <v>30000000</v>
      </c>
      <c r="J76" s="112">
        <v>500000000</v>
      </c>
      <c r="K76" s="112">
        <v>40000000</v>
      </c>
      <c r="L76" s="112">
        <v>40000000</v>
      </c>
      <c r="M76" s="112">
        <v>70000000</v>
      </c>
      <c r="N76" s="112">
        <v>40000000</v>
      </c>
      <c r="O76" s="112">
        <v>85000000</v>
      </c>
      <c r="P76" s="112">
        <v>80000000</v>
      </c>
      <c r="Q76" s="112">
        <v>70000000</v>
      </c>
      <c r="R76" s="112">
        <v>5000000</v>
      </c>
      <c r="S76" s="112">
        <v>12000000</v>
      </c>
      <c r="T76" s="90">
        <f t="shared" si="23"/>
        <v>2474000000</v>
      </c>
    </row>
    <row r="77" spans="1:20">
      <c r="A77" s="98">
        <f t="shared" si="24"/>
        <v>71230012</v>
      </c>
      <c r="B77" s="113" t="s">
        <v>163</v>
      </c>
      <c r="C77" s="123">
        <v>1400000000</v>
      </c>
      <c r="D77" s="100">
        <v>500000000</v>
      </c>
      <c r="E77" s="100">
        <v>500000000</v>
      </c>
      <c r="F77" s="100">
        <v>250000000</v>
      </c>
      <c r="G77" s="100">
        <v>180000000</v>
      </c>
      <c r="H77" s="100">
        <v>63000000</v>
      </c>
      <c r="I77" s="112">
        <v>30000000</v>
      </c>
      <c r="J77" s="112">
        <v>200000000</v>
      </c>
      <c r="K77" s="112">
        <v>10000000</v>
      </c>
      <c r="L77" s="112">
        <v>50000000</v>
      </c>
      <c r="M77" s="112">
        <v>70000000</v>
      </c>
      <c r="N77" s="112">
        <v>70000000</v>
      </c>
      <c r="O77" s="112">
        <v>80000000</v>
      </c>
      <c r="P77" s="112">
        <v>50000000</v>
      </c>
      <c r="Q77" s="112">
        <v>20000000</v>
      </c>
      <c r="R77" s="112">
        <v>30000000</v>
      </c>
      <c r="S77" s="112">
        <v>5000000</v>
      </c>
      <c r="T77" s="90">
        <f t="shared" si="23"/>
        <v>3508000000</v>
      </c>
    </row>
    <row r="78" spans="1:20" ht="42">
      <c r="A78" s="98">
        <f t="shared" si="24"/>
        <v>71230013</v>
      </c>
      <c r="B78" s="113" t="s">
        <v>164</v>
      </c>
      <c r="C78" s="123">
        <v>1680000000</v>
      </c>
      <c r="D78" s="100">
        <v>50000000</v>
      </c>
      <c r="E78" s="100">
        <v>300000000</v>
      </c>
      <c r="F78" s="100">
        <v>300000000</v>
      </c>
      <c r="G78" s="100">
        <v>60000000</v>
      </c>
      <c r="H78" s="100">
        <v>0</v>
      </c>
      <c r="I78" s="112">
        <v>50000000</v>
      </c>
      <c r="J78" s="112">
        <v>300000000</v>
      </c>
      <c r="K78" s="112">
        <v>0</v>
      </c>
      <c r="L78" s="112">
        <v>20000000</v>
      </c>
      <c r="M78" s="112">
        <v>72000000</v>
      </c>
      <c r="N78" s="112">
        <v>40000000</v>
      </c>
      <c r="O78" s="112">
        <v>50000000</v>
      </c>
      <c r="P78" s="112">
        <v>50000000</v>
      </c>
      <c r="Q78" s="112">
        <v>0</v>
      </c>
      <c r="R78" s="112">
        <v>15120000</v>
      </c>
      <c r="S78" s="112">
        <v>20000000</v>
      </c>
      <c r="T78" s="90">
        <f t="shared" si="23"/>
        <v>3007120000</v>
      </c>
    </row>
    <row r="79" spans="1:20">
      <c r="A79" s="98">
        <f t="shared" si="24"/>
        <v>71230014</v>
      </c>
      <c r="B79" s="113" t="s">
        <v>165</v>
      </c>
      <c r="C79" s="123">
        <v>2099999999.9999998</v>
      </c>
      <c r="D79" s="100">
        <v>150000000</v>
      </c>
      <c r="E79" s="100">
        <v>300000000</v>
      </c>
      <c r="F79" s="100">
        <v>50000000</v>
      </c>
      <c r="G79" s="100">
        <v>300000000</v>
      </c>
      <c r="H79" s="100">
        <v>5000000</v>
      </c>
      <c r="I79" s="112">
        <v>20000000</v>
      </c>
      <c r="J79" s="112">
        <v>400000000</v>
      </c>
      <c r="K79" s="112">
        <v>0</v>
      </c>
      <c r="L79" s="112">
        <v>20000000</v>
      </c>
      <c r="M79" s="112">
        <v>300000000</v>
      </c>
      <c r="N79" s="112">
        <v>20000000</v>
      </c>
      <c r="O79" s="112">
        <v>70000000</v>
      </c>
      <c r="P79" s="112">
        <v>20000000</v>
      </c>
      <c r="Q79" s="112">
        <v>10000000</v>
      </c>
      <c r="R79" s="112">
        <v>10000000</v>
      </c>
      <c r="S79" s="112">
        <v>40000000</v>
      </c>
      <c r="T79" s="90">
        <f t="shared" si="23"/>
        <v>3815000000</v>
      </c>
    </row>
    <row r="80" spans="1:20">
      <c r="A80" s="98">
        <f t="shared" si="24"/>
        <v>71230015</v>
      </c>
      <c r="B80" s="113" t="s">
        <v>166</v>
      </c>
      <c r="C80" s="123">
        <v>0</v>
      </c>
      <c r="D80" s="100">
        <v>40000000</v>
      </c>
      <c r="E80" s="100">
        <v>0</v>
      </c>
      <c r="F80" s="100">
        <v>0</v>
      </c>
      <c r="G80" s="100">
        <v>0</v>
      </c>
      <c r="H80" s="100">
        <v>0</v>
      </c>
      <c r="I80" s="112"/>
      <c r="J80" s="112">
        <v>250000000</v>
      </c>
      <c r="K80" s="112">
        <v>300000000</v>
      </c>
      <c r="L80" s="112">
        <v>160000000</v>
      </c>
      <c r="M80" s="112">
        <v>400000000</v>
      </c>
      <c r="N80" s="112"/>
      <c r="O80" s="112">
        <v>0</v>
      </c>
      <c r="P80" s="112">
        <v>0</v>
      </c>
      <c r="Q80" s="112">
        <v>400000000</v>
      </c>
      <c r="S80" s="112">
        <v>300000000</v>
      </c>
      <c r="T80" s="90">
        <f t="shared" si="23"/>
        <v>1850000000</v>
      </c>
    </row>
    <row r="81" spans="1:25">
      <c r="A81" s="98">
        <f t="shared" si="24"/>
        <v>71230016</v>
      </c>
      <c r="B81" s="113" t="s">
        <v>167</v>
      </c>
      <c r="C81" s="123">
        <v>280000000</v>
      </c>
      <c r="D81" s="100"/>
      <c r="E81" s="100">
        <v>0</v>
      </c>
      <c r="F81" s="100">
        <v>0</v>
      </c>
      <c r="G81" s="100"/>
      <c r="H81" s="100">
        <v>0</v>
      </c>
      <c r="I81" s="112"/>
      <c r="J81" s="112">
        <v>0</v>
      </c>
      <c r="K81" s="112">
        <v>0</v>
      </c>
      <c r="L81" s="112"/>
      <c r="M81" s="112"/>
      <c r="N81" s="112"/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90">
        <f t="shared" si="23"/>
        <v>280000000</v>
      </c>
    </row>
    <row r="82" spans="1:25">
      <c r="A82" s="98">
        <f t="shared" si="24"/>
        <v>71230017</v>
      </c>
      <c r="B82" s="113" t="s">
        <v>168</v>
      </c>
      <c r="C82" s="123">
        <v>280000000</v>
      </c>
      <c r="D82" s="100"/>
      <c r="E82" s="100">
        <v>100000000</v>
      </c>
      <c r="F82" s="100">
        <v>0</v>
      </c>
      <c r="G82" s="100"/>
      <c r="H82" s="100">
        <v>0</v>
      </c>
      <c r="I82" s="112"/>
      <c r="J82" s="112">
        <v>0</v>
      </c>
      <c r="K82" s="112">
        <v>0</v>
      </c>
      <c r="L82" s="112"/>
      <c r="M82" s="112"/>
      <c r="N82" s="112"/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90">
        <f t="shared" si="23"/>
        <v>380000000</v>
      </c>
    </row>
    <row r="83" spans="1:25">
      <c r="A83" s="98">
        <f t="shared" si="24"/>
        <v>71230018</v>
      </c>
      <c r="B83" s="113" t="s">
        <v>169</v>
      </c>
      <c r="C83" s="123">
        <v>140000000</v>
      </c>
      <c r="D83" s="100">
        <v>50000000</v>
      </c>
      <c r="E83" s="100">
        <v>150000000</v>
      </c>
      <c r="F83" s="100">
        <v>80000000</v>
      </c>
      <c r="G83" s="100">
        <v>0</v>
      </c>
      <c r="H83" s="100">
        <v>42000000</v>
      </c>
      <c r="I83" s="112"/>
      <c r="J83" s="112">
        <v>0</v>
      </c>
      <c r="K83" s="112">
        <v>0</v>
      </c>
      <c r="L83" s="112"/>
      <c r="M83" s="112"/>
      <c r="N83" s="112">
        <v>20000000</v>
      </c>
      <c r="O83" s="112">
        <v>20000000</v>
      </c>
      <c r="P83" s="112">
        <v>50000000</v>
      </c>
      <c r="Q83" s="112">
        <v>0</v>
      </c>
      <c r="R83" s="112">
        <v>20000000</v>
      </c>
      <c r="S83" s="112">
        <v>0</v>
      </c>
      <c r="T83" s="90">
        <f t="shared" si="23"/>
        <v>572000000</v>
      </c>
    </row>
    <row r="84" spans="1:25" ht="42">
      <c r="A84" s="98">
        <f t="shared" si="24"/>
        <v>71230019</v>
      </c>
      <c r="B84" s="113" t="s">
        <v>170</v>
      </c>
      <c r="C84" s="123">
        <f>'[1]درآمدريز 0100608 (5)'!C24</f>
        <v>30051000000</v>
      </c>
      <c r="D84" s="123">
        <f>'[1]درآمدريز 0100608 (5)'!D24</f>
        <v>6100000000</v>
      </c>
      <c r="E84" s="123">
        <f>'[1]درآمدريز 0100608 (5)'!E24</f>
        <v>7468735000</v>
      </c>
      <c r="F84" s="123">
        <f>'[1]درآمدريز 0100608 (5)'!F24</f>
        <v>4276564285.7142868</v>
      </c>
      <c r="G84" s="123">
        <f>'[1]درآمدريز 0100608 (5)'!G24</f>
        <v>3584456039.4100003</v>
      </c>
      <c r="H84" s="123">
        <f>'[1]درآمدريز 0100608 (5)'!H24</f>
        <v>1194347700</v>
      </c>
      <c r="I84" s="123">
        <f>'[1]درآمدريز 0100608 (5)'!I24</f>
        <v>599600000.60000002</v>
      </c>
      <c r="J84" s="123">
        <f>'[1]درآمدريز 0100608 (5)'!J24</f>
        <v>4866780000</v>
      </c>
      <c r="K84" s="123">
        <f>'[1]درآمدريز 0100608 (5)'!K24</f>
        <v>824200000.60000002</v>
      </c>
      <c r="L84" s="123">
        <f>'[1]درآمدريز 0100608 (5)'!L24</f>
        <v>522950000.60000002</v>
      </c>
      <c r="M84" s="123">
        <f>'[1]درآمدريز 0100608 (5)'!M24</f>
        <v>514000000.60000002</v>
      </c>
      <c r="N84" s="123">
        <f>'[1]درآمدريز 0100608 (5)'!N24</f>
        <v>883500000</v>
      </c>
      <c r="O84" s="123">
        <f>'[1]درآمدريز 0100608 (5)'!O24</f>
        <v>2632700889.0646305</v>
      </c>
      <c r="P84" s="123">
        <f>'[1]درآمدريز 0100608 (5)'!P24</f>
        <v>5715020000</v>
      </c>
      <c r="Q84" s="123">
        <f>'[1]درآمدريز 0100608 (5)'!Q24</f>
        <v>2018538800.5999999</v>
      </c>
      <c r="R84" s="123">
        <f>'[1]درآمدريز 0100608 (5)'!R24</f>
        <v>1537382541.5999999</v>
      </c>
      <c r="S84" s="123">
        <f>'[1]درآمدريز 0100608 (5)'!S24</f>
        <v>859550000.60000002</v>
      </c>
      <c r="T84" s="123">
        <f>'[1]درآمدريز 0100608 (5)'!T24</f>
        <v>73649325259.388931</v>
      </c>
      <c r="U84" s="124">
        <f>T84-'[1]درآمدريز 0100608 (5)'!T24</f>
        <v>0</v>
      </c>
    </row>
    <row r="85" spans="1:25">
      <c r="A85" s="98">
        <f t="shared" si="24"/>
        <v>71230020</v>
      </c>
      <c r="B85" s="93" t="s">
        <v>171</v>
      </c>
      <c r="C85" s="123">
        <v>6400000000</v>
      </c>
      <c r="D85" s="100">
        <v>200000000</v>
      </c>
      <c r="E85" s="100">
        <v>600000000</v>
      </c>
      <c r="F85" s="100">
        <v>500000000</v>
      </c>
      <c r="G85" s="100">
        <v>250000000</v>
      </c>
      <c r="H85" s="100">
        <v>42000000</v>
      </c>
      <c r="I85" s="112">
        <v>50000000</v>
      </c>
      <c r="J85" s="112">
        <v>400000000</v>
      </c>
      <c r="K85" s="112">
        <v>45000000</v>
      </c>
      <c r="L85" s="112">
        <v>45000000</v>
      </c>
      <c r="M85" s="112">
        <v>100000000</v>
      </c>
      <c r="N85" s="112">
        <v>60000000</v>
      </c>
      <c r="O85" s="112">
        <v>150000000</v>
      </c>
      <c r="P85" s="112">
        <v>90000000</v>
      </c>
      <c r="Q85" s="112">
        <v>150000000</v>
      </c>
      <c r="R85" s="112">
        <v>100000000</v>
      </c>
      <c r="S85" s="112">
        <v>55000000</v>
      </c>
      <c r="T85" s="90">
        <f t="shared" si="23"/>
        <v>9237000000</v>
      </c>
    </row>
    <row r="86" spans="1:25">
      <c r="A86" s="98">
        <f t="shared" si="24"/>
        <v>71230021</v>
      </c>
      <c r="B86" s="113" t="s">
        <v>172</v>
      </c>
      <c r="C86" s="123">
        <v>979999999.99999988</v>
      </c>
      <c r="D86" s="100">
        <v>500000000</v>
      </c>
      <c r="E86" s="100">
        <v>500000000</v>
      </c>
      <c r="F86" s="100">
        <v>400000000</v>
      </c>
      <c r="G86" s="100">
        <v>500000000</v>
      </c>
      <c r="H86" s="100">
        <v>3000000</v>
      </c>
      <c r="I86" s="112">
        <v>91314726.755908012</v>
      </c>
      <c r="J86" s="112">
        <v>2000000</v>
      </c>
      <c r="K86" s="112">
        <v>50000000</v>
      </c>
      <c r="L86" s="112">
        <v>150000000</v>
      </c>
      <c r="M86" s="112">
        <v>159802606.54051018</v>
      </c>
      <c r="N86" s="112"/>
      <c r="O86" s="112">
        <v>150000000</v>
      </c>
      <c r="P86" s="112">
        <v>165600000</v>
      </c>
      <c r="Q86" s="112">
        <v>378308096.58124542</v>
      </c>
      <c r="R86" s="112">
        <v>50000000</v>
      </c>
      <c r="S86" s="112">
        <v>208000000</v>
      </c>
      <c r="T86" s="90">
        <f t="shared" si="23"/>
        <v>4288025429.8776636</v>
      </c>
    </row>
    <row r="87" spans="1:25">
      <c r="A87" s="98">
        <f t="shared" si="24"/>
        <v>71230022</v>
      </c>
      <c r="B87" s="113" t="s">
        <v>173</v>
      </c>
      <c r="C87" s="123">
        <v>0</v>
      </c>
      <c r="D87" s="100">
        <v>10000000</v>
      </c>
      <c r="E87" s="100">
        <v>0</v>
      </c>
      <c r="F87" s="100">
        <v>0</v>
      </c>
      <c r="G87" s="100">
        <v>0</v>
      </c>
      <c r="H87" s="100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/>
      <c r="O87" s="112">
        <v>0</v>
      </c>
      <c r="P87" s="112"/>
      <c r="Q87" s="112">
        <v>0</v>
      </c>
      <c r="R87" s="112"/>
      <c r="S87" s="112">
        <v>0</v>
      </c>
      <c r="T87" s="90">
        <f t="shared" si="23"/>
        <v>10000000</v>
      </c>
    </row>
    <row r="88" spans="1:25">
      <c r="A88" s="98">
        <f t="shared" si="24"/>
        <v>71230023</v>
      </c>
      <c r="B88" s="113" t="s">
        <v>174</v>
      </c>
      <c r="C88" s="123">
        <v>1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/>
      <c r="Q88" s="112">
        <v>0</v>
      </c>
      <c r="R88" s="112"/>
      <c r="S88" s="112">
        <v>0</v>
      </c>
      <c r="T88" s="90">
        <f t="shared" si="23"/>
        <v>1</v>
      </c>
    </row>
    <row r="89" spans="1:25">
      <c r="A89" s="98">
        <f t="shared" si="24"/>
        <v>71230024</v>
      </c>
      <c r="B89" s="113" t="s">
        <v>175</v>
      </c>
      <c r="C89" s="123">
        <v>4000000000</v>
      </c>
      <c r="D89" s="100">
        <v>0</v>
      </c>
      <c r="E89" s="100">
        <v>0</v>
      </c>
      <c r="F89" s="100">
        <v>0</v>
      </c>
      <c r="G89" s="100"/>
      <c r="H89" s="100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/>
      <c r="O89" s="112">
        <v>0</v>
      </c>
      <c r="P89" s="112"/>
      <c r="Q89" s="112">
        <v>0</v>
      </c>
      <c r="R89" s="112"/>
      <c r="S89" s="112">
        <v>0</v>
      </c>
      <c r="T89" s="90">
        <f t="shared" si="23"/>
        <v>4000000000</v>
      </c>
    </row>
    <row r="90" spans="1:25">
      <c r="A90" s="98">
        <f t="shared" si="24"/>
        <v>71230025</v>
      </c>
      <c r="B90" s="113" t="s">
        <v>176</v>
      </c>
      <c r="C90" s="123">
        <v>700000000</v>
      </c>
      <c r="D90" s="100">
        <v>608104523.70755005</v>
      </c>
      <c r="E90" s="100">
        <v>536303286.6739502</v>
      </c>
      <c r="F90" s="100">
        <v>100000000</v>
      </c>
      <c r="G90" s="100">
        <v>120247354.12981415</v>
      </c>
      <c r="H90" s="100">
        <v>100000000</v>
      </c>
      <c r="I90" s="112">
        <v>10000000</v>
      </c>
      <c r="J90" s="112">
        <v>200000000</v>
      </c>
      <c r="K90" s="112">
        <v>75000000</v>
      </c>
      <c r="L90" s="112">
        <v>24341994.128662109</v>
      </c>
      <c r="M90" s="112">
        <v>30000000</v>
      </c>
      <c r="N90" s="112">
        <v>40000000</v>
      </c>
      <c r="O90" s="125">
        <v>54028818.696846008</v>
      </c>
      <c r="P90" s="112">
        <v>39511670.39006424</v>
      </c>
      <c r="Q90" s="112">
        <v>20000000</v>
      </c>
      <c r="R90" s="112">
        <v>20000000</v>
      </c>
      <c r="S90" s="112">
        <v>20000000</v>
      </c>
      <c r="T90" s="90">
        <f t="shared" si="23"/>
        <v>2697537647.7268867</v>
      </c>
    </row>
    <row r="91" spans="1:25" s="85" customFormat="1" ht="24.75" thickBot="1">
      <c r="A91" s="126"/>
      <c r="B91" s="127" t="s">
        <v>23</v>
      </c>
      <c r="C91" s="128">
        <f>SUM(C66:C90)</f>
        <v>60771000001</v>
      </c>
      <c r="D91" s="129">
        <f t="shared" ref="D91:S91" si="25">SUM(D66:D90)</f>
        <v>9508104523.70755</v>
      </c>
      <c r="E91" s="129">
        <f t="shared" si="25"/>
        <v>13305038286.67395</v>
      </c>
      <c r="F91" s="129">
        <f>SUM(F66:F90)</f>
        <v>7626564285.7142868</v>
      </c>
      <c r="G91" s="129">
        <f t="shared" si="25"/>
        <v>5674263393.539814</v>
      </c>
      <c r="H91" s="129">
        <f t="shared" si="25"/>
        <v>1753347700</v>
      </c>
      <c r="I91" s="130">
        <f t="shared" si="25"/>
        <v>987914727.35590804</v>
      </c>
      <c r="J91" s="130">
        <f t="shared" si="25"/>
        <v>8768780000</v>
      </c>
      <c r="K91" s="130">
        <f t="shared" si="25"/>
        <v>1447200000.5999999</v>
      </c>
      <c r="L91" s="130">
        <f t="shared" si="25"/>
        <v>1172291994.728662</v>
      </c>
      <c r="M91" s="130">
        <f t="shared" si="25"/>
        <v>1925802607.1405101</v>
      </c>
      <c r="N91" s="130">
        <f t="shared" si="25"/>
        <v>1338500000</v>
      </c>
      <c r="O91" s="130">
        <f t="shared" si="25"/>
        <v>3756729707.7614765</v>
      </c>
      <c r="P91" s="130">
        <f t="shared" si="25"/>
        <v>6570131670.3900642</v>
      </c>
      <c r="Q91" s="130">
        <f t="shared" si="25"/>
        <v>3301846897.1812453</v>
      </c>
      <c r="R91" s="130">
        <f>SUM(R66:R90)</f>
        <v>1932307541.5999999</v>
      </c>
      <c r="S91" s="130">
        <f t="shared" si="25"/>
        <v>1642550000.5999999</v>
      </c>
      <c r="T91" s="131">
        <f>SUM(T66:T90)</f>
        <v>131482373337.99348</v>
      </c>
      <c r="Y91" s="86"/>
    </row>
    <row r="92" spans="1:25" s="85" customFormat="1" ht="24">
      <c r="A92" s="132" t="s">
        <v>177</v>
      </c>
      <c r="B92" s="133" t="s">
        <v>178</v>
      </c>
      <c r="C92" s="134" t="s">
        <v>6</v>
      </c>
      <c r="D92" s="134" t="s">
        <v>7</v>
      </c>
      <c r="E92" s="134" t="s">
        <v>8</v>
      </c>
      <c r="F92" s="134" t="s">
        <v>9</v>
      </c>
      <c r="G92" s="134" t="s">
        <v>86</v>
      </c>
      <c r="H92" s="134" t="s">
        <v>11</v>
      </c>
      <c r="I92" s="134" t="s">
        <v>12</v>
      </c>
      <c r="J92" s="134" t="s">
        <v>13</v>
      </c>
      <c r="K92" s="134" t="s">
        <v>14</v>
      </c>
      <c r="L92" s="134" t="s">
        <v>15</v>
      </c>
      <c r="M92" s="134" t="s">
        <v>16</v>
      </c>
      <c r="N92" s="134" t="s">
        <v>17</v>
      </c>
      <c r="O92" s="134" t="s">
        <v>18</v>
      </c>
      <c r="P92" s="134" t="s">
        <v>87</v>
      </c>
      <c r="Q92" s="134" t="s">
        <v>20</v>
      </c>
      <c r="R92" s="134" t="s">
        <v>21</v>
      </c>
      <c r="S92" s="134" t="s">
        <v>22</v>
      </c>
      <c r="T92" s="135" t="s">
        <v>23</v>
      </c>
      <c r="Y92" s="86"/>
    </row>
    <row r="93" spans="1:25">
      <c r="A93" s="98">
        <v>71240001</v>
      </c>
      <c r="B93" s="113" t="s">
        <v>179</v>
      </c>
      <c r="C93" s="89">
        <v>4500000000</v>
      </c>
      <c r="D93" s="100">
        <v>1000000000</v>
      </c>
      <c r="E93" s="100">
        <v>150000000</v>
      </c>
      <c r="F93" s="100">
        <v>1000000000</v>
      </c>
      <c r="G93" s="100">
        <v>1000000000</v>
      </c>
      <c r="H93" s="100">
        <v>1000000000</v>
      </c>
      <c r="I93" s="112">
        <v>100000000</v>
      </c>
      <c r="J93" s="100">
        <v>1000000000</v>
      </c>
      <c r="K93" s="112">
        <v>30000000</v>
      </c>
      <c r="L93" s="112">
        <v>20000000</v>
      </c>
      <c r="M93" s="112">
        <v>100000000</v>
      </c>
      <c r="N93" s="112">
        <v>160000000</v>
      </c>
      <c r="O93" s="112">
        <v>432000000</v>
      </c>
      <c r="P93" s="112">
        <v>450000000</v>
      </c>
      <c r="Q93" s="112">
        <v>50000000</v>
      </c>
      <c r="R93" s="112">
        <v>100000000</v>
      </c>
      <c r="S93" s="112">
        <v>15000000</v>
      </c>
      <c r="T93" s="90">
        <f t="shared" ref="T93:T97" si="26">C93+D93+E93+F93+G93+H93+I93+J93+K93+L93+M93+N93+O93+P93+Q93+R93+S93</f>
        <v>11107000000</v>
      </c>
    </row>
    <row r="94" spans="1:25">
      <c r="A94" s="98">
        <f t="shared" ref="A94:A97" si="27">A93+1</f>
        <v>71240002</v>
      </c>
      <c r="B94" s="113" t="s">
        <v>180</v>
      </c>
      <c r="C94" s="89">
        <v>560000000</v>
      </c>
      <c r="D94" s="100">
        <v>100000000</v>
      </c>
      <c r="E94" s="100">
        <v>400000000</v>
      </c>
      <c r="F94" s="100">
        <v>150000000</v>
      </c>
      <c r="G94" s="100">
        <v>100000000</v>
      </c>
      <c r="H94" s="100">
        <v>100000000</v>
      </c>
      <c r="I94" s="112">
        <v>50000000</v>
      </c>
      <c r="J94" s="112">
        <v>200000000</v>
      </c>
      <c r="K94" s="112">
        <v>12000000</v>
      </c>
      <c r="L94" s="112">
        <v>20000000</v>
      </c>
      <c r="M94" s="112">
        <v>30000000</v>
      </c>
      <c r="N94" s="112">
        <v>45000000</v>
      </c>
      <c r="O94" s="112">
        <v>50000000</v>
      </c>
      <c r="P94" s="112">
        <v>100000000</v>
      </c>
      <c r="Q94" s="112">
        <v>0</v>
      </c>
      <c r="R94" s="112"/>
      <c r="S94" s="112"/>
      <c r="T94" s="90">
        <f t="shared" si="26"/>
        <v>1917000000</v>
      </c>
    </row>
    <row r="95" spans="1:25">
      <c r="A95" s="98">
        <f t="shared" si="27"/>
        <v>71240003</v>
      </c>
      <c r="B95" s="113" t="s">
        <v>181</v>
      </c>
      <c r="C95" s="89">
        <v>979999999.99999988</v>
      </c>
      <c r="D95" s="100">
        <v>500000000</v>
      </c>
      <c r="E95" s="100">
        <v>500000000</v>
      </c>
      <c r="F95" s="100">
        <v>200000000</v>
      </c>
      <c r="G95" s="100">
        <v>300000000</v>
      </c>
      <c r="H95" s="100">
        <v>150000000</v>
      </c>
      <c r="I95" s="112">
        <v>30000000</v>
      </c>
      <c r="J95" s="112">
        <v>350000000</v>
      </c>
      <c r="K95" s="112">
        <v>0</v>
      </c>
      <c r="L95" s="112">
        <v>0</v>
      </c>
      <c r="M95" s="112">
        <v>30000000</v>
      </c>
      <c r="N95" s="112">
        <v>50000000</v>
      </c>
      <c r="O95" s="112">
        <v>60000000</v>
      </c>
      <c r="P95" s="112">
        <v>300000000</v>
      </c>
      <c r="Q95" s="112">
        <v>0</v>
      </c>
      <c r="R95" s="112">
        <v>100000000</v>
      </c>
      <c r="S95" s="112"/>
      <c r="T95" s="90">
        <f t="shared" si="26"/>
        <v>3550000000</v>
      </c>
    </row>
    <row r="96" spans="1:25">
      <c r="A96" s="98">
        <f t="shared" si="27"/>
        <v>71240004</v>
      </c>
      <c r="B96" s="113" t="s">
        <v>182</v>
      </c>
      <c r="C96" s="89">
        <v>1</v>
      </c>
      <c r="D96" s="89">
        <v>1</v>
      </c>
      <c r="E96" s="89">
        <v>1</v>
      </c>
      <c r="F96" s="89">
        <v>1</v>
      </c>
      <c r="G96" s="89">
        <v>1</v>
      </c>
      <c r="H96" s="89">
        <v>1</v>
      </c>
      <c r="I96" s="116">
        <v>1</v>
      </c>
      <c r="J96" s="116">
        <v>1</v>
      </c>
      <c r="K96" s="116">
        <v>1</v>
      </c>
      <c r="L96" s="116">
        <v>1</v>
      </c>
      <c r="M96" s="116">
        <v>1</v>
      </c>
      <c r="N96" s="116">
        <v>1</v>
      </c>
      <c r="O96" s="116">
        <v>1</v>
      </c>
      <c r="P96" s="116">
        <v>1</v>
      </c>
      <c r="Q96" s="116">
        <v>1</v>
      </c>
      <c r="R96" s="116">
        <v>1</v>
      </c>
      <c r="S96" s="116">
        <v>1</v>
      </c>
      <c r="T96" s="90">
        <f t="shared" si="26"/>
        <v>17</v>
      </c>
    </row>
    <row r="97" spans="1:25" ht="42">
      <c r="A97" s="98">
        <f t="shared" si="27"/>
        <v>71240005</v>
      </c>
      <c r="B97" s="113" t="s">
        <v>183</v>
      </c>
      <c r="C97" s="89">
        <v>2500000000</v>
      </c>
      <c r="D97" s="100">
        <v>1000000000</v>
      </c>
      <c r="E97" s="100">
        <v>1000000000</v>
      </c>
      <c r="F97" s="100">
        <v>1000000000</v>
      </c>
      <c r="G97" s="100">
        <v>500000000</v>
      </c>
      <c r="H97" s="100">
        <v>250000000</v>
      </c>
      <c r="I97" s="112">
        <v>100000000</v>
      </c>
      <c r="J97" s="100">
        <v>1000000000</v>
      </c>
      <c r="K97" s="112">
        <v>100000000</v>
      </c>
      <c r="L97" s="112">
        <v>10000000</v>
      </c>
      <c r="M97" s="112">
        <v>100000000</v>
      </c>
      <c r="N97" s="112">
        <v>100000000</v>
      </c>
      <c r="O97" s="112">
        <v>313000000</v>
      </c>
      <c r="P97" s="112">
        <v>720000000</v>
      </c>
      <c r="Q97" s="112">
        <v>100000000</v>
      </c>
      <c r="R97" s="112">
        <v>100000000</v>
      </c>
      <c r="S97" s="112"/>
      <c r="T97" s="90">
        <f t="shared" si="26"/>
        <v>8893000000</v>
      </c>
    </row>
    <row r="98" spans="1:25" s="85" customFormat="1" ht="24">
      <c r="A98" s="136"/>
      <c r="B98" s="137" t="s">
        <v>23</v>
      </c>
      <c r="C98" s="138">
        <f>SUM(C93:C97)</f>
        <v>8540000001</v>
      </c>
      <c r="D98" s="138">
        <f t="shared" ref="D98:S98" si="28">SUM(D93:D97)</f>
        <v>2600000001</v>
      </c>
      <c r="E98" s="138">
        <f t="shared" si="28"/>
        <v>2050000001</v>
      </c>
      <c r="F98" s="138">
        <f t="shared" si="28"/>
        <v>2350000001</v>
      </c>
      <c r="G98" s="138">
        <f t="shared" si="28"/>
        <v>1900000001</v>
      </c>
      <c r="H98" s="138">
        <f t="shared" si="28"/>
        <v>1500000001</v>
      </c>
      <c r="I98" s="138">
        <f t="shared" si="28"/>
        <v>280000001</v>
      </c>
      <c r="J98" s="138">
        <f t="shared" si="28"/>
        <v>2550000001</v>
      </c>
      <c r="K98" s="138">
        <f t="shared" si="28"/>
        <v>142000001</v>
      </c>
      <c r="L98" s="138">
        <f t="shared" si="28"/>
        <v>50000001</v>
      </c>
      <c r="M98" s="138">
        <f t="shared" si="28"/>
        <v>260000001</v>
      </c>
      <c r="N98" s="138">
        <f t="shared" si="28"/>
        <v>355000001</v>
      </c>
      <c r="O98" s="138">
        <f t="shared" si="28"/>
        <v>855000001</v>
      </c>
      <c r="P98" s="138">
        <f t="shared" si="28"/>
        <v>1570000001</v>
      </c>
      <c r="Q98" s="138">
        <f t="shared" si="28"/>
        <v>150000001</v>
      </c>
      <c r="R98" s="138">
        <f t="shared" si="28"/>
        <v>300000001</v>
      </c>
      <c r="S98" s="138">
        <f t="shared" si="28"/>
        <v>15000001</v>
      </c>
      <c r="T98" s="138">
        <f>SUM(T93:T97)</f>
        <v>25467000017</v>
      </c>
      <c r="Y98" s="86"/>
    </row>
    <row r="99" spans="1:25" s="85" customFormat="1" ht="24">
      <c r="A99" s="179" t="s">
        <v>184</v>
      </c>
      <c r="B99" s="180"/>
      <c r="C99" s="138">
        <f t="shared" ref="C99:T99" si="29">C59+C64+C91+C98</f>
        <v>77373000002</v>
      </c>
      <c r="D99" s="152">
        <f t="shared" si="29"/>
        <v>13728104526.70755</v>
      </c>
      <c r="E99" s="152">
        <f t="shared" si="29"/>
        <v>17955038289.67395</v>
      </c>
      <c r="F99" s="152">
        <f t="shared" si="29"/>
        <v>11446564288.714287</v>
      </c>
      <c r="G99" s="152">
        <f t="shared" si="29"/>
        <v>8894263396.539814</v>
      </c>
      <c r="H99" s="152">
        <f t="shared" si="29"/>
        <v>3403347704</v>
      </c>
      <c r="I99" s="139">
        <f t="shared" si="29"/>
        <v>1267914732.3559079</v>
      </c>
      <c r="J99" s="139">
        <f t="shared" si="29"/>
        <v>11668780004</v>
      </c>
      <c r="K99" s="139">
        <f t="shared" si="29"/>
        <v>1589200005.5999999</v>
      </c>
      <c r="L99" s="139">
        <f t="shared" si="29"/>
        <v>1222291999.728662</v>
      </c>
      <c r="M99" s="139">
        <f t="shared" si="29"/>
        <v>2185802612.1405101</v>
      </c>
      <c r="N99" s="139">
        <f t="shared" si="29"/>
        <v>1693500005</v>
      </c>
      <c r="O99" s="139">
        <f t="shared" si="29"/>
        <v>4641729712.7614765</v>
      </c>
      <c r="P99" s="139">
        <f t="shared" si="29"/>
        <v>8260131674.3900642</v>
      </c>
      <c r="Q99" s="139">
        <f t="shared" si="29"/>
        <v>3451846902.1812453</v>
      </c>
      <c r="R99" s="139">
        <f t="shared" si="29"/>
        <v>2232307546.5999999</v>
      </c>
      <c r="S99" s="139">
        <f t="shared" si="29"/>
        <v>1757550005.5999999</v>
      </c>
      <c r="T99" s="140">
        <f t="shared" si="29"/>
        <v>172771373407.99347</v>
      </c>
      <c r="Y99" s="86"/>
    </row>
    <row r="100" spans="1:25" s="85" customFormat="1" ht="24">
      <c r="A100" s="71" t="s">
        <v>185</v>
      </c>
      <c r="B100" s="141" t="s">
        <v>186</v>
      </c>
      <c r="C100" s="142" t="s">
        <v>6</v>
      </c>
      <c r="D100" s="142" t="s">
        <v>7</v>
      </c>
      <c r="E100" s="142" t="s">
        <v>8</v>
      </c>
      <c r="F100" s="142" t="s">
        <v>9</v>
      </c>
      <c r="G100" s="142" t="s">
        <v>86</v>
      </c>
      <c r="H100" s="142" t="s">
        <v>11</v>
      </c>
      <c r="I100" s="143" t="s">
        <v>12</v>
      </c>
      <c r="J100" s="143" t="s">
        <v>13</v>
      </c>
      <c r="K100" s="143" t="s">
        <v>14</v>
      </c>
      <c r="L100" s="143" t="s">
        <v>15</v>
      </c>
      <c r="M100" s="143" t="s">
        <v>16</v>
      </c>
      <c r="N100" s="143" t="s">
        <v>17</v>
      </c>
      <c r="O100" s="143" t="s">
        <v>18</v>
      </c>
      <c r="P100" s="143" t="s">
        <v>87</v>
      </c>
      <c r="Q100" s="143" t="s">
        <v>20</v>
      </c>
      <c r="R100" s="143" t="s">
        <v>21</v>
      </c>
      <c r="S100" s="143" t="s">
        <v>22</v>
      </c>
      <c r="T100" s="144" t="s">
        <v>23</v>
      </c>
      <c r="Y100" s="86"/>
    </row>
    <row r="101" spans="1:25" ht="42">
      <c r="A101" s="98">
        <v>71300001</v>
      </c>
      <c r="B101" s="113" t="s">
        <v>187</v>
      </c>
      <c r="C101" s="100">
        <v>2000000000</v>
      </c>
      <c r="D101" s="100">
        <v>200000000</v>
      </c>
      <c r="E101" s="100">
        <v>200000000</v>
      </c>
      <c r="F101" s="100">
        <v>250000000</v>
      </c>
      <c r="G101" s="100">
        <v>120000000</v>
      </c>
      <c r="H101" s="100">
        <v>100000000</v>
      </c>
      <c r="I101" s="112">
        <v>10000000</v>
      </c>
      <c r="J101" s="112">
        <v>200000000</v>
      </c>
      <c r="K101" s="112">
        <v>1500000</v>
      </c>
      <c r="L101" s="112">
        <v>10000000</v>
      </c>
      <c r="M101" s="112">
        <v>10000000</v>
      </c>
      <c r="N101" s="112">
        <v>20000000</v>
      </c>
      <c r="O101" s="112">
        <v>270000000</v>
      </c>
      <c r="P101" s="112">
        <v>300000000</v>
      </c>
      <c r="Q101" s="112"/>
      <c r="R101" s="112">
        <v>20000000</v>
      </c>
      <c r="S101" s="112"/>
      <c r="T101" s="90">
        <f t="shared" ref="T101" si="30">C101+D101+E101+F101+G101+H101+I101+J101+K101+L101+M101+N101+O101+P101+Q101+R101+S101</f>
        <v>3711500000</v>
      </c>
    </row>
    <row r="102" spans="1:25" s="85" customFormat="1" ht="24">
      <c r="A102" s="136"/>
      <c r="B102" s="137" t="s">
        <v>23</v>
      </c>
      <c r="C102" s="138">
        <f>SUM(C101)</f>
        <v>2000000000</v>
      </c>
      <c r="D102" s="152">
        <f>SUM(D101)</f>
        <v>200000000</v>
      </c>
      <c r="E102" s="152">
        <f t="shared" ref="E102:S102" si="31">SUM(E101)</f>
        <v>200000000</v>
      </c>
      <c r="F102" s="152">
        <f t="shared" si="31"/>
        <v>250000000</v>
      </c>
      <c r="G102" s="152">
        <f t="shared" si="31"/>
        <v>120000000</v>
      </c>
      <c r="H102" s="152">
        <f t="shared" si="31"/>
        <v>100000000</v>
      </c>
      <c r="I102" s="139">
        <f t="shared" si="31"/>
        <v>10000000</v>
      </c>
      <c r="J102" s="139">
        <f t="shared" si="31"/>
        <v>200000000</v>
      </c>
      <c r="K102" s="139">
        <f t="shared" si="31"/>
        <v>1500000</v>
      </c>
      <c r="L102" s="139">
        <f t="shared" si="31"/>
        <v>10000000</v>
      </c>
      <c r="M102" s="139">
        <f t="shared" si="31"/>
        <v>10000000</v>
      </c>
      <c r="N102" s="139">
        <f t="shared" si="31"/>
        <v>20000000</v>
      </c>
      <c r="O102" s="139">
        <f t="shared" si="31"/>
        <v>270000000</v>
      </c>
      <c r="P102" s="139">
        <f t="shared" si="31"/>
        <v>300000000</v>
      </c>
      <c r="Q102" s="139">
        <f t="shared" si="31"/>
        <v>0</v>
      </c>
      <c r="R102" s="139">
        <f t="shared" si="31"/>
        <v>20000000</v>
      </c>
      <c r="S102" s="139">
        <f t="shared" si="31"/>
        <v>0</v>
      </c>
      <c r="T102" s="140">
        <f>SUM(T101)</f>
        <v>3711500000</v>
      </c>
      <c r="Y102" s="86"/>
    </row>
    <row r="103" spans="1:25" s="85" customFormat="1" ht="24">
      <c r="A103" s="179" t="s">
        <v>188</v>
      </c>
      <c r="B103" s="180"/>
      <c r="C103" s="138">
        <f t="shared" ref="C103:T103" si="32">C50+C99+C102</f>
        <v>238866400002</v>
      </c>
      <c r="D103" s="152">
        <f t="shared" si="32"/>
        <v>34019604526.70755</v>
      </c>
      <c r="E103" s="152">
        <f t="shared" si="32"/>
        <v>37076538289.67395</v>
      </c>
      <c r="F103" s="152">
        <f t="shared" si="32"/>
        <v>34425864288.714287</v>
      </c>
      <c r="G103" s="152">
        <f t="shared" si="32"/>
        <v>23038403396.539814</v>
      </c>
      <c r="H103" s="152">
        <f t="shared" si="32"/>
        <v>8765947704</v>
      </c>
      <c r="I103" s="139">
        <f t="shared" si="32"/>
        <v>5346014732.3559074</v>
      </c>
      <c r="J103" s="139">
        <f t="shared" si="32"/>
        <v>23318180004</v>
      </c>
      <c r="K103" s="139">
        <f t="shared" si="32"/>
        <v>4844900005.6000004</v>
      </c>
      <c r="L103" s="139">
        <f t="shared" si="32"/>
        <v>4493291999.7286625</v>
      </c>
      <c r="M103" s="139">
        <f t="shared" si="32"/>
        <v>4795202612.1405106</v>
      </c>
      <c r="N103" s="139">
        <f t="shared" si="32"/>
        <v>5333300005</v>
      </c>
      <c r="O103" s="139">
        <f t="shared" si="32"/>
        <v>15494829712.761477</v>
      </c>
      <c r="P103" s="139">
        <f t="shared" si="32"/>
        <v>19071331674.390064</v>
      </c>
      <c r="Q103" s="139">
        <f t="shared" si="32"/>
        <v>10619346902.181244</v>
      </c>
      <c r="R103" s="139">
        <f t="shared" si="32"/>
        <v>8403107546.6000004</v>
      </c>
      <c r="S103" s="139">
        <f t="shared" si="32"/>
        <v>5818150005.6000004</v>
      </c>
      <c r="T103" s="140">
        <f t="shared" si="32"/>
        <v>483730413407.99347</v>
      </c>
      <c r="Y103" s="86"/>
    </row>
    <row r="104" spans="1:25" s="85" customFormat="1" ht="24">
      <c r="A104" s="71" t="s">
        <v>189</v>
      </c>
      <c r="B104" s="141" t="s">
        <v>190</v>
      </c>
      <c r="C104" s="142" t="s">
        <v>6</v>
      </c>
      <c r="D104" s="142" t="s">
        <v>7</v>
      </c>
      <c r="E104" s="142" t="s">
        <v>8</v>
      </c>
      <c r="F104" s="142" t="s">
        <v>9</v>
      </c>
      <c r="G104" s="142" t="s">
        <v>86</v>
      </c>
      <c r="H104" s="142" t="s">
        <v>11</v>
      </c>
      <c r="I104" s="143" t="s">
        <v>12</v>
      </c>
      <c r="J104" s="143" t="s">
        <v>13</v>
      </c>
      <c r="K104" s="143" t="s">
        <v>14</v>
      </c>
      <c r="L104" s="143" t="s">
        <v>15</v>
      </c>
      <c r="M104" s="143" t="s">
        <v>16</v>
      </c>
      <c r="N104" s="143" t="s">
        <v>17</v>
      </c>
      <c r="O104" s="143" t="s">
        <v>18</v>
      </c>
      <c r="P104" s="143" t="s">
        <v>87</v>
      </c>
      <c r="Q104" s="143" t="s">
        <v>20</v>
      </c>
      <c r="R104" s="143" t="s">
        <v>21</v>
      </c>
      <c r="S104" s="143" t="s">
        <v>22</v>
      </c>
      <c r="T104" s="144" t="s">
        <v>23</v>
      </c>
      <c r="Y104" s="86"/>
    </row>
    <row r="105" spans="1:25" ht="63">
      <c r="A105" s="98">
        <v>72000001</v>
      </c>
      <c r="B105" s="113" t="s">
        <v>191</v>
      </c>
      <c r="C105" s="89">
        <v>80000000000</v>
      </c>
      <c r="D105" s="89">
        <v>50000000000</v>
      </c>
      <c r="E105" s="89">
        <v>5000000000</v>
      </c>
      <c r="F105" s="89">
        <v>5000000000</v>
      </c>
      <c r="G105" s="89">
        <v>5000000000</v>
      </c>
      <c r="H105" s="89">
        <v>4000000000</v>
      </c>
      <c r="I105" s="116">
        <v>600000000</v>
      </c>
      <c r="J105" s="116">
        <v>2500000000</v>
      </c>
      <c r="K105" s="116">
        <v>3400000000</v>
      </c>
      <c r="L105" s="116">
        <v>3400000000</v>
      </c>
      <c r="M105" s="116">
        <v>2000000000</v>
      </c>
      <c r="N105" s="116">
        <v>1</v>
      </c>
      <c r="O105" s="116">
        <v>10000000000</v>
      </c>
      <c r="P105" s="116">
        <v>2000000000</v>
      </c>
      <c r="Q105" s="116">
        <v>8000000000</v>
      </c>
      <c r="R105" s="89">
        <v>3000000000</v>
      </c>
      <c r="S105" s="116">
        <v>2317000000</v>
      </c>
      <c r="T105" s="90">
        <f t="shared" ref="T105:T109" si="33">C105+D105+E105+F105+G105+H105+I105+J105+K105+L105+M105+N105+O105+P105+Q105+R105+S105</f>
        <v>186217000001</v>
      </c>
    </row>
    <row r="106" spans="1:25">
      <c r="A106" s="98">
        <v>72000002</v>
      </c>
      <c r="B106" s="113" t="s">
        <v>192</v>
      </c>
      <c r="C106" s="89"/>
      <c r="D106" s="100"/>
      <c r="E106" s="100">
        <v>100000000</v>
      </c>
      <c r="F106" s="100">
        <v>150000000</v>
      </c>
      <c r="G106" s="100"/>
      <c r="H106" s="100"/>
      <c r="I106" s="112"/>
      <c r="J106" s="112">
        <v>0</v>
      </c>
      <c r="K106" s="112">
        <v>0</v>
      </c>
      <c r="L106" s="112"/>
      <c r="M106" s="112"/>
      <c r="N106" s="112"/>
      <c r="O106" s="112">
        <v>0</v>
      </c>
      <c r="P106" s="112">
        <v>200000000</v>
      </c>
      <c r="Q106" s="112"/>
      <c r="R106" s="112"/>
      <c r="S106" s="112">
        <v>0</v>
      </c>
      <c r="T106" s="90">
        <f t="shared" si="33"/>
        <v>450000000</v>
      </c>
    </row>
    <row r="107" spans="1:25">
      <c r="A107" s="98">
        <v>72000003</v>
      </c>
      <c r="B107" s="113" t="s">
        <v>193</v>
      </c>
      <c r="C107" s="89">
        <v>3600000000</v>
      </c>
      <c r="D107" s="100">
        <v>1000000000</v>
      </c>
      <c r="E107" s="100">
        <v>1000000000</v>
      </c>
      <c r="F107" s="100">
        <v>700000000</v>
      </c>
      <c r="G107" s="100">
        <v>1200000000</v>
      </c>
      <c r="H107" s="100">
        <v>500000000</v>
      </c>
      <c r="I107" s="112"/>
      <c r="J107" s="112">
        <v>1400000000</v>
      </c>
      <c r="K107" s="112"/>
      <c r="L107" s="112"/>
      <c r="M107" s="112"/>
      <c r="N107" s="112">
        <v>150000000</v>
      </c>
      <c r="O107" s="100">
        <v>265000000</v>
      </c>
      <c r="P107" s="112">
        <v>5000000000</v>
      </c>
      <c r="Q107" s="112"/>
      <c r="R107" s="112"/>
      <c r="S107" s="112">
        <v>400000000</v>
      </c>
      <c r="T107" s="90">
        <f t="shared" si="33"/>
        <v>15215000000</v>
      </c>
    </row>
    <row r="108" spans="1:25">
      <c r="A108" s="98">
        <v>72000004</v>
      </c>
      <c r="B108" s="113" t="s">
        <v>194</v>
      </c>
      <c r="C108" s="89"/>
      <c r="D108" s="100"/>
      <c r="E108" s="100"/>
      <c r="F108" s="100"/>
      <c r="G108" s="100"/>
      <c r="H108" s="100"/>
      <c r="I108" s="112"/>
      <c r="J108" s="112"/>
      <c r="K108" s="112"/>
      <c r="L108" s="112"/>
      <c r="M108" s="112"/>
      <c r="N108" s="112"/>
      <c r="O108" s="112"/>
      <c r="P108" s="112">
        <v>0</v>
      </c>
      <c r="Q108" s="112"/>
      <c r="R108" s="112"/>
      <c r="S108" s="112"/>
      <c r="T108" s="90">
        <f t="shared" si="33"/>
        <v>0</v>
      </c>
    </row>
    <row r="109" spans="1:25">
      <c r="A109" s="98">
        <v>72000005</v>
      </c>
      <c r="B109" s="113" t="s">
        <v>195</v>
      </c>
      <c r="C109" s="89">
        <v>5000000000</v>
      </c>
      <c r="D109" s="100">
        <f>'[1]درآمدريز 0100601 (3)'!D76</f>
        <v>1062062144.9591124</v>
      </c>
      <c r="E109" s="100">
        <f>'[1]درآمدريز 0100601 (3)'!E76</f>
        <v>1251088381.9927146</v>
      </c>
      <c r="F109" s="100">
        <f>'[1]درآمدريز 0100601 (3)'!F76</f>
        <v>686623814.25041604</v>
      </c>
      <c r="G109" s="100">
        <f>'[1]درآمدريز 0100601 (3)'!G76</f>
        <v>547153480.52809119</v>
      </c>
      <c r="H109" s="100">
        <f>'[1]درآمدريز 0100601 (3)'!H76</f>
        <v>184317258.8748951</v>
      </c>
      <c r="I109" s="100">
        <f>'[1]درآمدريز 0100601 (3)'!I76</f>
        <v>98822354.030528039</v>
      </c>
      <c r="J109" s="100">
        <f>'[1]درآمدريز 0100601 (3)'!J76</f>
        <v>775614762.10736096</v>
      </c>
      <c r="K109" s="100">
        <f>'[1]درآمدريز 0100601 (3)'!K76</f>
        <v>153734239.37915215</v>
      </c>
      <c r="L109" s="100">
        <f>'[1]درآمدريز 0100601 (3)'!L76</f>
        <v>82293454.095705405</v>
      </c>
      <c r="M109" s="100">
        <f>'[1]درآمدريز 0100601 (3)'!M76</f>
        <v>80264528.653741941</v>
      </c>
      <c r="N109" s="100">
        <f>'[1]درآمدريز 0100601 (3)'!N76</f>
        <v>134974116.39741862</v>
      </c>
      <c r="O109" s="100">
        <f>'[1]درآمدريز 0100601 (3)'!O76</f>
        <v>381983088.18533736</v>
      </c>
      <c r="P109" s="100">
        <f>'[1]درآمدريز 0100601 (3)'!P76</f>
        <v>806065303.53516352</v>
      </c>
      <c r="Q109" s="100">
        <f>'[1]درآمدريز 0100601 (3)'!Q76</f>
        <v>388428910.64376003</v>
      </c>
      <c r="R109" s="100">
        <f>'[1]درآمدريز 0100601 (3)'!R76</f>
        <v>212554326.4443011</v>
      </c>
      <c r="S109" s="100">
        <f>'[1]درآمدريز 0100601 (3)'!S76</f>
        <v>154019835.92230245</v>
      </c>
      <c r="T109" s="145">
        <f t="shared" si="33"/>
        <v>12000000000</v>
      </c>
    </row>
    <row r="110" spans="1:25" s="85" customFormat="1" ht="24">
      <c r="A110" s="179" t="s">
        <v>196</v>
      </c>
      <c r="B110" s="180"/>
      <c r="C110" s="138">
        <f t="shared" ref="C110:S110" si="34">SUM(C105:C109)</f>
        <v>88600000000</v>
      </c>
      <c r="D110" s="152">
        <f t="shared" si="34"/>
        <v>52062062144.959114</v>
      </c>
      <c r="E110" s="152">
        <f t="shared" si="34"/>
        <v>7351088381.9927149</v>
      </c>
      <c r="F110" s="152">
        <f>SUM(F105:F109)</f>
        <v>6536623814.2504158</v>
      </c>
      <c r="G110" s="152">
        <f t="shared" si="34"/>
        <v>6747153480.5280914</v>
      </c>
      <c r="H110" s="152">
        <f t="shared" si="34"/>
        <v>4684317258.8748951</v>
      </c>
      <c r="I110" s="139">
        <f t="shared" si="34"/>
        <v>698822354.03052807</v>
      </c>
      <c r="J110" s="139">
        <f t="shared" si="34"/>
        <v>4675614762.1073608</v>
      </c>
      <c r="K110" s="139">
        <f t="shared" si="34"/>
        <v>3553734239.3791523</v>
      </c>
      <c r="L110" s="139">
        <f t="shared" si="34"/>
        <v>3482293454.0957055</v>
      </c>
      <c r="M110" s="139">
        <f t="shared" si="34"/>
        <v>2080264528.6537418</v>
      </c>
      <c r="N110" s="139">
        <f t="shared" si="34"/>
        <v>284974117.39741862</v>
      </c>
      <c r="O110" s="139">
        <f t="shared" si="34"/>
        <v>10646983088.185337</v>
      </c>
      <c r="P110" s="139">
        <f t="shared" si="34"/>
        <v>8006065303.5351639</v>
      </c>
      <c r="Q110" s="139">
        <f t="shared" si="34"/>
        <v>8388428910.6437597</v>
      </c>
      <c r="R110" s="139">
        <f t="shared" si="34"/>
        <v>3212554326.4443011</v>
      </c>
      <c r="S110" s="139">
        <f t="shared" si="34"/>
        <v>2871019835.9223022</v>
      </c>
      <c r="T110" s="140">
        <f>SUM(T105:T109)</f>
        <v>213882000001</v>
      </c>
      <c r="Y110" s="86"/>
    </row>
    <row r="111" spans="1:25" s="85" customFormat="1" ht="24">
      <c r="A111" s="71" t="s">
        <v>197</v>
      </c>
      <c r="B111" s="72" t="s">
        <v>198</v>
      </c>
      <c r="C111" s="142" t="s">
        <v>6</v>
      </c>
      <c r="D111" s="142" t="s">
        <v>7</v>
      </c>
      <c r="E111" s="142" t="s">
        <v>8</v>
      </c>
      <c r="F111" s="142" t="s">
        <v>9</v>
      </c>
      <c r="G111" s="142" t="s">
        <v>86</v>
      </c>
      <c r="H111" s="142" t="s">
        <v>11</v>
      </c>
      <c r="I111" s="143" t="s">
        <v>12</v>
      </c>
      <c r="J111" s="143" t="s">
        <v>13</v>
      </c>
      <c r="K111" s="143" t="s">
        <v>14</v>
      </c>
      <c r="L111" s="143" t="s">
        <v>15</v>
      </c>
      <c r="M111" s="143" t="s">
        <v>16</v>
      </c>
      <c r="N111" s="143" t="s">
        <v>17</v>
      </c>
      <c r="O111" s="143" t="s">
        <v>18</v>
      </c>
      <c r="P111" s="143" t="s">
        <v>87</v>
      </c>
      <c r="Q111" s="143" t="s">
        <v>20</v>
      </c>
      <c r="R111" s="143" t="s">
        <v>21</v>
      </c>
      <c r="S111" s="143" t="s">
        <v>22</v>
      </c>
      <c r="T111" s="144" t="s">
        <v>23</v>
      </c>
      <c r="Y111" s="86"/>
    </row>
    <row r="112" spans="1:25" ht="42">
      <c r="A112" s="98">
        <v>73000001</v>
      </c>
      <c r="B112" s="93" t="s">
        <v>199</v>
      </c>
      <c r="C112" s="89"/>
      <c r="D112" s="100">
        <f>'[1]درآمدريز 0100601 (3)'!D70</f>
        <v>4274999999.9999995</v>
      </c>
      <c r="E112" s="100">
        <f>'[1]درآمدريز 0100601 (3)'!E70</f>
        <v>4956275000</v>
      </c>
      <c r="F112" s="100">
        <f>'[1]درآمدريز 0100601 (3)'!F70</f>
        <v>4631410714.2857151</v>
      </c>
      <c r="G112" s="100">
        <f>'[1]درآمدريز 0100601 (3)'!G70</f>
        <v>2002711921.3500001</v>
      </c>
      <c r="H112" s="100">
        <f>'[1]درآمدريز 0100601 (3)'!H70</f>
        <v>1384334425</v>
      </c>
      <c r="I112" s="100">
        <f>'[1]درآمدريز 0100601 (3)'!I70</f>
        <v>477150000.15000004</v>
      </c>
      <c r="J112" s="100">
        <f>'[1]درآمدريز 0100601 (3)'!J70</f>
        <v>3518549999.9999995</v>
      </c>
      <c r="K112" s="100">
        <f>'[1]درآمدريز 0100601 (3)'!K70</f>
        <v>619300000.14999986</v>
      </c>
      <c r="L112" s="100">
        <f>'[1]درآمدريز 0100601 (3)'!L70</f>
        <v>378350000.14999992</v>
      </c>
      <c r="M112" s="100">
        <f>'[1]درآمدريز 0100601 (3)'!M70</f>
        <v>302750000.14999998</v>
      </c>
      <c r="N112" s="100">
        <f>'[1]درآمدريز 0100601 (3)'!N70</f>
        <v>758950000</v>
      </c>
      <c r="O112" s="100">
        <f>'[1]درآمدريز 0100601 (3)'!O70</f>
        <v>1683925209.3684857</v>
      </c>
      <c r="P112" s="100">
        <f>'[1]درآمدريز 0100601 (3)'!P70</f>
        <v>2943580000.0000005</v>
      </c>
      <c r="Q112" s="100">
        <f>'[1]درآمدريز 0100601 (3)'!Q70</f>
        <v>1430618948.3500001</v>
      </c>
      <c r="R112" s="100">
        <f>'[1]درآمدريز 0100601 (3)'!R70</f>
        <v>801500270.79999995</v>
      </c>
      <c r="S112" s="100">
        <f>'[1]درآمدريز 0100601 (3)'!S70</f>
        <v>808600000.14999998</v>
      </c>
      <c r="T112" s="90">
        <f t="shared" ref="T112:T122" si="35">C112+D112+E112+F112+G112+H112+I112+J112+K112+L112+M112+N112+O112+P112+Q112+R112+S112</f>
        <v>30973006489.904205</v>
      </c>
    </row>
    <row r="113" spans="1:25" ht="42">
      <c r="A113" s="98">
        <v>73000002</v>
      </c>
      <c r="B113" s="93" t="s">
        <v>200</v>
      </c>
      <c r="C113" s="89">
        <v>1800000000</v>
      </c>
      <c r="D113" s="100">
        <v>300000000</v>
      </c>
      <c r="E113" s="100">
        <v>1000000000</v>
      </c>
      <c r="F113" s="100">
        <v>1000000000</v>
      </c>
      <c r="G113" s="100">
        <v>200000000</v>
      </c>
      <c r="H113" s="100">
        <v>200000000</v>
      </c>
      <c r="I113" s="112">
        <v>200000000</v>
      </c>
      <c r="J113" s="112">
        <v>1000000000</v>
      </c>
      <c r="K113" s="112">
        <v>18000000</v>
      </c>
      <c r="L113" s="112">
        <v>0</v>
      </c>
      <c r="M113" s="112">
        <v>15000000</v>
      </c>
      <c r="N113" s="112">
        <v>500000000</v>
      </c>
      <c r="O113" s="112">
        <v>180000000</v>
      </c>
      <c r="P113" s="112">
        <v>200000000</v>
      </c>
      <c r="Q113" s="112">
        <v>80000000</v>
      </c>
      <c r="R113" s="112">
        <v>240000000</v>
      </c>
      <c r="S113" s="112">
        <v>60000000</v>
      </c>
      <c r="T113" s="90">
        <f t="shared" si="35"/>
        <v>6993000000</v>
      </c>
    </row>
    <row r="114" spans="1:25" ht="42">
      <c r="A114" s="98">
        <v>73000003</v>
      </c>
      <c r="B114" s="93" t="s">
        <v>201</v>
      </c>
      <c r="C114" s="89">
        <v>5000000000</v>
      </c>
      <c r="D114" s="104">
        <v>17000000000</v>
      </c>
      <c r="E114" s="100">
        <v>600000000</v>
      </c>
      <c r="F114" s="100">
        <v>1500000000</v>
      </c>
      <c r="G114" s="100">
        <v>600000000</v>
      </c>
      <c r="H114" s="100">
        <v>174977817.1251049</v>
      </c>
      <c r="I114" s="112">
        <v>120000000</v>
      </c>
      <c r="J114" s="112"/>
      <c r="K114" s="112">
        <v>190000000</v>
      </c>
      <c r="L114" s="112">
        <v>300000000</v>
      </c>
      <c r="M114" s="112">
        <v>100000000</v>
      </c>
      <c r="N114" s="112"/>
      <c r="O114" s="100">
        <v>3906500000</v>
      </c>
      <c r="P114" s="112">
        <v>978000000</v>
      </c>
      <c r="Q114" s="112">
        <v>550000000</v>
      </c>
      <c r="R114" s="112">
        <v>277553000</v>
      </c>
      <c r="S114" s="112">
        <v>790000000</v>
      </c>
      <c r="T114" s="90">
        <f t="shared" si="35"/>
        <v>32087030817.125107</v>
      </c>
    </row>
    <row r="115" spans="1:25">
      <c r="A115" s="98">
        <v>73000004</v>
      </c>
      <c r="B115" s="93" t="s">
        <v>202</v>
      </c>
      <c r="C115" s="89"/>
      <c r="D115" s="100"/>
      <c r="E115" s="100">
        <v>0</v>
      </c>
      <c r="F115" s="100">
        <v>0</v>
      </c>
      <c r="G115" s="100"/>
      <c r="H115" s="100"/>
      <c r="I115" s="112">
        <v>0</v>
      </c>
      <c r="J115" s="112"/>
      <c r="K115" s="112"/>
      <c r="L115" s="112">
        <v>0</v>
      </c>
      <c r="M115" s="112"/>
      <c r="N115" s="112"/>
      <c r="O115" s="112">
        <v>0</v>
      </c>
      <c r="P115" s="112">
        <v>0</v>
      </c>
      <c r="Q115" s="112">
        <v>0</v>
      </c>
      <c r="R115" s="112"/>
      <c r="S115" s="112"/>
      <c r="T115" s="90">
        <f t="shared" si="35"/>
        <v>0</v>
      </c>
    </row>
    <row r="116" spans="1:25">
      <c r="A116" s="98">
        <v>73000005</v>
      </c>
      <c r="B116" s="93" t="s">
        <v>203</v>
      </c>
      <c r="C116" s="89">
        <v>8494400000</v>
      </c>
      <c r="D116" s="100"/>
      <c r="E116" s="100">
        <v>0</v>
      </c>
      <c r="F116" s="100">
        <v>0</v>
      </c>
      <c r="G116" s="100"/>
      <c r="H116" s="100"/>
      <c r="I116" s="112">
        <v>0</v>
      </c>
      <c r="J116" s="112"/>
      <c r="K116" s="112"/>
      <c r="L116" s="112">
        <v>0</v>
      </c>
      <c r="M116" s="112"/>
      <c r="N116" s="112"/>
      <c r="O116" s="112">
        <v>0</v>
      </c>
      <c r="P116" s="112"/>
      <c r="Q116" s="112">
        <v>0</v>
      </c>
      <c r="R116" s="112"/>
      <c r="S116" s="112"/>
      <c r="T116" s="90">
        <f t="shared" si="35"/>
        <v>8494400000</v>
      </c>
    </row>
    <row r="117" spans="1:25">
      <c r="A117" s="98">
        <v>73000006</v>
      </c>
      <c r="B117" s="93" t="s">
        <v>204</v>
      </c>
      <c r="C117" s="89">
        <v>1820800000</v>
      </c>
      <c r="D117" s="100"/>
      <c r="E117" s="100">
        <v>0</v>
      </c>
      <c r="F117" s="100">
        <v>0</v>
      </c>
      <c r="G117" s="100"/>
      <c r="H117" s="100"/>
      <c r="I117" s="112">
        <v>0</v>
      </c>
      <c r="J117" s="112"/>
      <c r="K117" s="112"/>
      <c r="L117" s="112">
        <v>0</v>
      </c>
      <c r="M117" s="112"/>
      <c r="N117" s="112"/>
      <c r="O117" s="112">
        <v>0</v>
      </c>
      <c r="P117" s="112"/>
      <c r="Q117" s="112">
        <v>0</v>
      </c>
      <c r="R117" s="112"/>
      <c r="S117" s="112"/>
      <c r="T117" s="90">
        <f t="shared" si="35"/>
        <v>1820800000</v>
      </c>
    </row>
    <row r="118" spans="1:25">
      <c r="A118" s="98">
        <v>73000007</v>
      </c>
      <c r="B118" s="93" t="s">
        <v>205</v>
      </c>
      <c r="C118" s="89">
        <v>1060800000</v>
      </c>
      <c r="D118" s="100"/>
      <c r="E118" s="100">
        <v>0</v>
      </c>
      <c r="F118" s="100">
        <v>0</v>
      </c>
      <c r="G118" s="100"/>
      <c r="H118" s="100"/>
      <c r="I118" s="112">
        <v>0</v>
      </c>
      <c r="J118" s="112"/>
      <c r="K118" s="112"/>
      <c r="L118" s="112">
        <v>0</v>
      </c>
      <c r="M118" s="112"/>
      <c r="N118" s="112"/>
      <c r="O118" s="112">
        <v>0</v>
      </c>
      <c r="P118" s="112"/>
      <c r="Q118" s="112">
        <v>0</v>
      </c>
      <c r="R118" s="112"/>
      <c r="S118" s="112"/>
      <c r="T118" s="90">
        <f t="shared" si="35"/>
        <v>1060800000</v>
      </c>
    </row>
    <row r="119" spans="1:25">
      <c r="A119" s="98">
        <v>73000008</v>
      </c>
      <c r="B119" s="93" t="s">
        <v>206</v>
      </c>
      <c r="C119" s="89">
        <v>662400000</v>
      </c>
      <c r="D119" s="100"/>
      <c r="E119" s="100">
        <v>0</v>
      </c>
      <c r="F119" s="100">
        <v>0</v>
      </c>
      <c r="G119" s="100"/>
      <c r="H119" s="100"/>
      <c r="I119" s="112">
        <v>0</v>
      </c>
      <c r="J119" s="112"/>
      <c r="K119" s="112"/>
      <c r="L119" s="112">
        <v>0</v>
      </c>
      <c r="M119" s="112"/>
      <c r="N119" s="112"/>
      <c r="O119" s="112">
        <v>0</v>
      </c>
      <c r="P119" s="112"/>
      <c r="Q119" s="112">
        <v>0</v>
      </c>
      <c r="R119" s="112"/>
      <c r="S119" s="112"/>
      <c r="T119" s="90">
        <f t="shared" si="35"/>
        <v>662400000</v>
      </c>
    </row>
    <row r="120" spans="1:25">
      <c r="A120" s="98">
        <v>73000009</v>
      </c>
      <c r="B120" s="93" t="s">
        <v>207</v>
      </c>
      <c r="C120" s="89">
        <v>2400000000</v>
      </c>
      <c r="D120" s="100">
        <v>800000000</v>
      </c>
      <c r="E120" s="100">
        <v>700000000</v>
      </c>
      <c r="F120" s="100">
        <v>1000000000</v>
      </c>
      <c r="G120" s="100">
        <v>1000000000</v>
      </c>
      <c r="H120" s="100">
        <v>0</v>
      </c>
      <c r="I120" s="112">
        <v>0</v>
      </c>
      <c r="J120" s="112"/>
      <c r="K120" s="112"/>
      <c r="L120" s="112">
        <v>0</v>
      </c>
      <c r="M120" s="112"/>
      <c r="N120" s="112">
        <v>200000000</v>
      </c>
      <c r="O120" s="112">
        <v>200000000</v>
      </c>
      <c r="P120" s="112"/>
      <c r="Q120" s="112">
        <v>0</v>
      </c>
      <c r="R120" s="112"/>
      <c r="S120" s="112"/>
      <c r="T120" s="90">
        <f t="shared" si="35"/>
        <v>6300000000</v>
      </c>
    </row>
    <row r="121" spans="1:25">
      <c r="A121" s="98">
        <v>73000010</v>
      </c>
      <c r="B121" s="93" t="s">
        <v>208</v>
      </c>
      <c r="C121" s="89">
        <v>1000000</v>
      </c>
      <c r="D121" s="100"/>
      <c r="E121" s="100">
        <v>0</v>
      </c>
      <c r="F121" s="100">
        <v>0</v>
      </c>
      <c r="G121" s="100"/>
      <c r="H121" s="100"/>
      <c r="I121" s="112">
        <v>0</v>
      </c>
      <c r="J121" s="112"/>
      <c r="K121" s="112"/>
      <c r="L121" s="112">
        <v>0</v>
      </c>
      <c r="M121" s="112"/>
      <c r="N121" s="112">
        <v>0</v>
      </c>
      <c r="O121" s="112">
        <v>0</v>
      </c>
      <c r="P121" s="112"/>
      <c r="Q121" s="112"/>
      <c r="R121" s="112"/>
      <c r="S121" s="112"/>
      <c r="T121" s="90">
        <f t="shared" si="35"/>
        <v>1000000</v>
      </c>
    </row>
    <row r="122" spans="1:25">
      <c r="A122" s="98">
        <v>73000011</v>
      </c>
      <c r="B122" s="93" t="s">
        <v>209</v>
      </c>
      <c r="C122" s="89"/>
      <c r="D122" s="100">
        <v>0</v>
      </c>
      <c r="E122" s="100">
        <v>0</v>
      </c>
      <c r="F122" s="100">
        <v>0</v>
      </c>
      <c r="G122" s="100"/>
      <c r="H122" s="100"/>
      <c r="I122" s="112">
        <v>0</v>
      </c>
      <c r="J122" s="112"/>
      <c r="K122" s="112"/>
      <c r="L122" s="112">
        <v>0</v>
      </c>
      <c r="M122" s="112"/>
      <c r="N122" s="112"/>
      <c r="O122" s="112">
        <v>0</v>
      </c>
      <c r="P122" s="112"/>
      <c r="Q122" s="112"/>
      <c r="R122" s="112"/>
      <c r="S122" s="112"/>
      <c r="T122" s="90">
        <f t="shared" si="35"/>
        <v>0</v>
      </c>
    </row>
    <row r="123" spans="1:25">
      <c r="A123" s="98">
        <v>73000012</v>
      </c>
      <c r="B123" s="93" t="s">
        <v>210</v>
      </c>
      <c r="C123" s="89">
        <v>1400000000</v>
      </c>
      <c r="D123" s="100">
        <v>140000000</v>
      </c>
      <c r="E123" s="100">
        <v>140000000</v>
      </c>
      <c r="F123" s="100">
        <v>400085714.28570557</v>
      </c>
      <c r="G123" s="100">
        <v>80000000</v>
      </c>
      <c r="H123" s="100">
        <v>100000000</v>
      </c>
      <c r="I123" s="112">
        <v>50000000</v>
      </c>
      <c r="J123" s="112"/>
      <c r="K123" s="112"/>
      <c r="L123" s="112">
        <v>40000000</v>
      </c>
      <c r="M123" s="112">
        <v>50000000</v>
      </c>
      <c r="N123" s="112">
        <v>20000000</v>
      </c>
      <c r="O123" s="112">
        <v>200000000</v>
      </c>
      <c r="P123" s="112">
        <v>55000000</v>
      </c>
      <c r="Q123" s="112">
        <v>10000000</v>
      </c>
      <c r="R123" s="112"/>
      <c r="S123" s="112"/>
      <c r="T123" s="90">
        <f>C123+D123+E123+F123+G123+H123+I123+J123+K123+L123+M123+N123+O123+P123+Q123+R123+S123</f>
        <v>2685085714.2857056</v>
      </c>
    </row>
    <row r="124" spans="1:25" s="85" customFormat="1" ht="24">
      <c r="A124" s="179" t="s">
        <v>211</v>
      </c>
      <c r="B124" s="180"/>
      <c r="C124" s="138">
        <f>SUM(C112:C123)</f>
        <v>22639400000</v>
      </c>
      <c r="D124" s="152">
        <f t="shared" ref="D124:S124" si="36">SUM(D112:D123)</f>
        <v>22515000000</v>
      </c>
      <c r="E124" s="152">
        <f>SUM(E112:E123)</f>
        <v>7396275000</v>
      </c>
      <c r="F124" s="152">
        <f>SUM(F112:F123)</f>
        <v>8531496428.5714207</v>
      </c>
      <c r="G124" s="152">
        <f t="shared" si="36"/>
        <v>3882711921.3500004</v>
      </c>
      <c r="H124" s="152">
        <f t="shared" si="36"/>
        <v>1859312242.1251049</v>
      </c>
      <c r="I124" s="139">
        <f t="shared" si="36"/>
        <v>847150000.1500001</v>
      </c>
      <c r="J124" s="139">
        <v>7879000000</v>
      </c>
      <c r="K124" s="139">
        <f>SUM(K112:K123)</f>
        <v>827300000.14999986</v>
      </c>
      <c r="L124" s="139">
        <f t="shared" si="36"/>
        <v>718350000.14999986</v>
      </c>
      <c r="M124" s="139">
        <f t="shared" si="36"/>
        <v>467750000.14999998</v>
      </c>
      <c r="N124" s="139">
        <f>SUM(N112:N123)</f>
        <v>1478950000</v>
      </c>
      <c r="O124" s="139">
        <f t="shared" si="36"/>
        <v>6170425209.3684855</v>
      </c>
      <c r="P124" s="139">
        <f t="shared" si="36"/>
        <v>4176580000.0000005</v>
      </c>
      <c r="Q124" s="139">
        <f t="shared" si="36"/>
        <v>2070618948.3500001</v>
      </c>
      <c r="R124" s="139">
        <f t="shared" si="36"/>
        <v>1319053270.8</v>
      </c>
      <c r="S124" s="139">
        <f t="shared" si="36"/>
        <v>1658600000.1500001</v>
      </c>
      <c r="T124" s="146">
        <f>C124+D124+E124+F124+G124+H124+I124+J124+K124+L124+M124+N124+O124+P124+Q124+R124+S124</f>
        <v>94437973021.315002</v>
      </c>
      <c r="Y124" s="86"/>
    </row>
    <row r="125" spans="1:25" s="85" customFormat="1" ht="24.75" thickBot="1">
      <c r="A125" s="181" t="s">
        <v>212</v>
      </c>
      <c r="B125" s="182"/>
      <c r="C125" s="153">
        <f t="shared" ref="C125:S125" si="37">C103+C110+C124</f>
        <v>350105800002</v>
      </c>
      <c r="D125" s="153">
        <f t="shared" si="37"/>
        <v>108596666671.66666</v>
      </c>
      <c r="E125" s="153">
        <f t="shared" si="37"/>
        <v>51823901671.666664</v>
      </c>
      <c r="F125" s="153">
        <f t="shared" si="37"/>
        <v>49493984531.536125</v>
      </c>
      <c r="G125" s="153">
        <f t="shared" si="37"/>
        <v>33668268798.417908</v>
      </c>
      <c r="H125" s="153">
        <f t="shared" si="37"/>
        <v>15309577205</v>
      </c>
      <c r="I125" s="147">
        <f t="shared" si="37"/>
        <v>6891987086.5364361</v>
      </c>
      <c r="J125" s="147">
        <f t="shared" si="37"/>
        <v>35872794766.107361</v>
      </c>
      <c r="K125" s="147">
        <f t="shared" si="37"/>
        <v>9225934245.1291523</v>
      </c>
      <c r="L125" s="147">
        <f t="shared" si="37"/>
        <v>8693935453.9743671</v>
      </c>
      <c r="M125" s="147">
        <f t="shared" si="37"/>
        <v>7343217140.944252</v>
      </c>
      <c r="N125" s="147">
        <f t="shared" si="37"/>
        <v>7097224122.397419</v>
      </c>
      <c r="O125" s="147">
        <f t="shared" si="37"/>
        <v>32312238010.3153</v>
      </c>
      <c r="P125" s="147">
        <f t="shared" si="37"/>
        <v>31253976977.925228</v>
      </c>
      <c r="Q125" s="147">
        <f t="shared" si="37"/>
        <v>21078394761.175003</v>
      </c>
      <c r="R125" s="147">
        <f t="shared" si="37"/>
        <v>12934715143.844301</v>
      </c>
      <c r="S125" s="147">
        <f t="shared" si="37"/>
        <v>10347769841.672302</v>
      </c>
      <c r="T125" s="147">
        <f>T103+T110+T124</f>
        <v>792050386430.30835</v>
      </c>
      <c r="U125" s="85">
        <f>T125/'[1]هزینه (تغييرات) (140101)'!T156</f>
        <v>1.3208390570447912</v>
      </c>
      <c r="Y125" s="86"/>
    </row>
    <row r="126" spans="1:25">
      <c r="A126" s="148" t="s">
        <v>77</v>
      </c>
      <c r="B126" s="148"/>
      <c r="C126" s="148"/>
      <c r="D126" s="148"/>
      <c r="E126" s="148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49"/>
      <c r="R126" s="154"/>
      <c r="S126" s="154"/>
      <c r="T126" s="149"/>
    </row>
    <row r="127" spans="1:25">
      <c r="A127" s="154" t="s">
        <v>78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</row>
    <row r="128" spans="1:25">
      <c r="A128" s="183" t="s">
        <v>79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</row>
    <row r="129" spans="1:20">
      <c r="A129" s="91">
        <v>71130008</v>
      </c>
      <c r="B129" s="184" t="s">
        <v>213</v>
      </c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</row>
    <row r="130" spans="1:20" s="157" customFormat="1">
      <c r="B130" s="158"/>
      <c r="C130" s="159">
        <f>C125-'[1]درآمدريز 0100608 (5)'!C54</f>
        <v>-0.24713134765625</v>
      </c>
      <c r="D130" s="159">
        <f>D125-'[1]درآمدريز 0100608 (5)'!D54</f>
        <v>0</v>
      </c>
      <c r="E130" s="159">
        <f>E125-'[1]درآمدريز 0100608 (5)'!E54</f>
        <v>0</v>
      </c>
      <c r="F130" s="159">
        <f>F125-'[1]درآمدريز 0100608 (5)'!F54</f>
        <v>0.1361236572265625</v>
      </c>
      <c r="G130" s="159">
        <f>G125-'[1]درآمدريز 0100608 (5)'!G54</f>
        <v>-0.258758544921875</v>
      </c>
      <c r="H130" s="159">
        <f>H125-'[1]درآمدريز 0100608 (5)'!H54</f>
        <v>0</v>
      </c>
      <c r="I130" s="159">
        <f>I125-'[1]درآمدريز 0100608 (5)'!I54</f>
        <v>0.20310211181640625</v>
      </c>
      <c r="J130" s="159">
        <f>J125-'[1]درآمدريز 0100608 (5)'!J54</f>
        <v>0.10736083984375</v>
      </c>
      <c r="K130" s="159">
        <f>K125-'[1]درآمدريز 0100608 (5)'!K54</f>
        <v>-0.13751411437988281</v>
      </c>
      <c r="L130" s="159">
        <f>L125-'[1]درآمدريز 0100608 (5)'!L54</f>
        <v>4.1032791137695313E-2</v>
      </c>
      <c r="M130" s="159">
        <f>M125-'[1]درآمدريز 0100608 (5)'!M54</f>
        <v>-0.32241439819335938</v>
      </c>
      <c r="N130" s="159">
        <f>N125-'[1]درآمدريز 0100608 (5)'!N54</f>
        <v>0.39741897583007813</v>
      </c>
      <c r="O130" s="159">
        <f>O125-'[1]درآمدريز 0100608 (5)'!O54</f>
        <v>0.16023635864257813</v>
      </c>
      <c r="P130" s="159">
        <f>P125-'[1]درآمدريز 0100608 (5)'!P54</f>
        <v>-0.40810775756835938</v>
      </c>
      <c r="Q130" s="159">
        <f>Q125-'[1]درآمدريز 0100608 (5)'!Q54</f>
        <v>0.241668701171875</v>
      </c>
      <c r="R130" s="159">
        <f>R125-'[1]درآمدريز 0100608 (5)'!R54</f>
        <v>0.24430084228515625</v>
      </c>
      <c r="S130" s="159">
        <f>S125-'[1]درآمدريز 0100608 (5)'!S54</f>
        <v>-0.2610321044921875</v>
      </c>
      <c r="T130" s="159">
        <f>T125-'[1]درآمدريز 0100608 (5)'!T54</f>
        <v>-0.10400390625</v>
      </c>
    </row>
    <row r="131" spans="1:20">
      <c r="P131" s="92"/>
    </row>
    <row r="132" spans="1:20">
      <c r="H132" s="92"/>
    </row>
    <row r="133" spans="1:20">
      <c r="H133" s="92"/>
    </row>
  </sheetData>
  <mergeCells count="11">
    <mergeCell ref="A103:B103"/>
    <mergeCell ref="A110:B110"/>
    <mergeCell ref="A125:B125"/>
    <mergeCell ref="A128:T128"/>
    <mergeCell ref="B129:M129"/>
    <mergeCell ref="A124:B124"/>
    <mergeCell ref="A1:T1"/>
    <mergeCell ref="A2:T2"/>
    <mergeCell ref="B3:T3"/>
    <mergeCell ref="C51:T51"/>
    <mergeCell ref="A99:B99"/>
  </mergeCells>
  <printOptions horizontalCentered="1"/>
  <pageMargins left="0" right="0" top="0" bottom="0" header="0" footer="0.31496062992125984"/>
  <pageSetup paperSize="9" scale="38" fitToHeight="3" orientation="landscape" r:id="rId1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درآمدريز 140100608</vt:lpstr>
      <vt:lpstr>هزینه ريز 140100608</vt:lpstr>
      <vt:lpstr>'درآمدريز 140100608'!Print_Area</vt:lpstr>
      <vt:lpstr>'هزینه ريز 140100608'!Print_Area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aminzadeh</dc:creator>
  <cp:lastModifiedBy>MRT</cp:lastModifiedBy>
  <dcterms:created xsi:type="dcterms:W3CDTF">2022-08-25T03:32:07Z</dcterms:created>
  <dcterms:modified xsi:type="dcterms:W3CDTF">2022-09-01T05:45:57Z</dcterms:modified>
</cp:coreProperties>
</file>